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filterPrivacy="1"/>
  <xr:revisionPtr revIDLastSave="1357" documentId="13_ncr:1_{CF4EFBFE-F4F3-49F1-B3F5-89B812C2CBFB}" xr6:coauthVersionLast="47" xr6:coauthVersionMax="47" xr10:uidLastSave="{3CAAC7F4-864C-48D6-AB8F-B9A98D6B26AF}"/>
  <bookViews>
    <workbookView xWindow="3938" yWindow="3930" windowWidth="8542" windowHeight="7815" firstSheet="1" xr2:uid="{00000000-000D-0000-FFFF-FFFF00000000}"/>
  </bookViews>
  <sheets>
    <sheet name="Cover" sheetId="15" r:id="rId1"/>
    <sheet name="Manual" sheetId="14" r:id="rId2"/>
    <sheet name="Diagnostic" sheetId="16" r:id="rId3"/>
    <sheet name="Analysis Tool" sheetId="10" r:id="rId4"/>
  </sheets>
  <definedNames>
    <definedName name="_xlnm.Print_Area" localSheetId="3">'Analysis Tool'!$A$1:$W$70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6" l="1"/>
  <c r="C56" i="16"/>
  <c r="C54" i="16"/>
  <c r="C52" i="16"/>
  <c r="C47" i="16"/>
  <c r="C45" i="16"/>
  <c r="C43" i="16"/>
  <c r="C41" i="16"/>
  <c r="C37" i="16"/>
  <c r="C35" i="16"/>
  <c r="C33" i="16"/>
  <c r="C31" i="16"/>
  <c r="C29" i="16"/>
  <c r="C25" i="16"/>
  <c r="C23" i="16"/>
  <c r="C21" i="16"/>
  <c r="C19" i="16"/>
  <c r="C17" i="16"/>
  <c r="C13" i="16"/>
  <c r="C11" i="16"/>
  <c r="C9" i="16"/>
  <c r="C7" i="16"/>
  <c r="C5" i="16"/>
  <c r="C3" i="16"/>
  <c r="B67" i="16"/>
  <c r="B66" i="16"/>
  <c r="B65" i="16"/>
  <c r="B64" i="16"/>
  <c r="B63" i="16"/>
  <c r="S70" i="10"/>
  <c r="T70" i="10" s="1"/>
  <c r="S69" i="10"/>
  <c r="T69" i="10" s="1"/>
  <c r="S68" i="10"/>
  <c r="T68" i="10" s="1"/>
  <c r="S67" i="10"/>
  <c r="T67" i="10" s="1"/>
  <c r="S66" i="10"/>
  <c r="T66" i="10" s="1"/>
  <c r="S65" i="10"/>
  <c r="T65" i="10" s="1"/>
  <c r="S64" i="10"/>
  <c r="T64" i="10" s="1"/>
  <c r="S63" i="10"/>
  <c r="T63" i="10" s="1"/>
  <c r="S62" i="10"/>
  <c r="T62" i="10" s="1"/>
  <c r="S61" i="10"/>
  <c r="T61" i="10" s="1"/>
  <c r="S60" i="10"/>
  <c r="T60" i="10" s="1"/>
  <c r="S59" i="10"/>
  <c r="T59" i="10" s="1"/>
  <c r="S56" i="10"/>
  <c r="T56" i="10" s="1"/>
  <c r="S55" i="10"/>
  <c r="T55" i="10" s="1"/>
  <c r="S54" i="10"/>
  <c r="T54" i="10" s="1"/>
  <c r="S53" i="10"/>
  <c r="T53" i="10" s="1"/>
  <c r="S52" i="10"/>
  <c r="T52" i="10" s="1"/>
  <c r="S51" i="10"/>
  <c r="T51" i="10" s="1"/>
  <c r="S50" i="10"/>
  <c r="T50" i="10" s="1"/>
  <c r="S49" i="10"/>
  <c r="T49" i="10" s="1"/>
  <c r="S48" i="10"/>
  <c r="T48" i="10" s="1"/>
  <c r="S47" i="10"/>
  <c r="T47" i="10" s="1"/>
  <c r="S46" i="10"/>
  <c r="T46" i="10" s="1"/>
  <c r="S45" i="10"/>
  <c r="T45" i="10" s="1"/>
  <c r="S42" i="10"/>
  <c r="T42" i="10" s="1"/>
  <c r="S41" i="10"/>
  <c r="T41" i="10" s="1"/>
  <c r="S40" i="10"/>
  <c r="T40" i="10" s="1"/>
  <c r="S39" i="10"/>
  <c r="T39" i="10" s="1"/>
  <c r="S38" i="10"/>
  <c r="T38" i="10" s="1"/>
  <c r="S37" i="10"/>
  <c r="T37" i="10" s="1"/>
  <c r="S36" i="10"/>
  <c r="T36" i="10" s="1"/>
  <c r="S35" i="10"/>
  <c r="T35" i="10" s="1"/>
  <c r="S34" i="10"/>
  <c r="T34" i="10" s="1"/>
  <c r="S33" i="10"/>
  <c r="T33" i="10" s="1"/>
  <c r="S32" i="10"/>
  <c r="T32" i="10" s="1"/>
  <c r="S31" i="10"/>
  <c r="T31" i="10" s="1"/>
  <c r="S30" i="10"/>
  <c r="T30" i="10" s="1"/>
  <c r="S29" i="10"/>
  <c r="T29" i="10" s="1"/>
  <c r="S28" i="10"/>
  <c r="T28" i="10" s="1"/>
  <c r="S25" i="10"/>
  <c r="T25" i="10" s="1"/>
  <c r="S24" i="10"/>
  <c r="T24" i="10" s="1"/>
  <c r="S23" i="10"/>
  <c r="T23" i="10" s="1"/>
  <c r="S22" i="10"/>
  <c r="T22" i="10" s="1"/>
  <c r="S21" i="10"/>
  <c r="T21" i="10" s="1"/>
  <c r="S20" i="10"/>
  <c r="T20" i="10" s="1"/>
  <c r="S19" i="10"/>
  <c r="T19" i="10" s="1"/>
  <c r="S18" i="10"/>
  <c r="T18" i="10" s="1"/>
  <c r="S17" i="10"/>
  <c r="T17" i="10" s="1"/>
  <c r="S14" i="10"/>
  <c r="T14" i="10" s="1"/>
  <c r="S13" i="10"/>
  <c r="T13" i="10" s="1"/>
  <c r="S12" i="10"/>
  <c r="T12" i="10" s="1"/>
  <c r="S11" i="10"/>
  <c r="T11" i="10" s="1"/>
  <c r="S10" i="10"/>
  <c r="T10" i="10" s="1"/>
  <c r="S9" i="10"/>
  <c r="T9" i="10" s="1"/>
  <c r="S8" i="10"/>
  <c r="T8" i="10" s="1"/>
  <c r="S7" i="10"/>
  <c r="T7" i="10" s="1"/>
  <c r="S6" i="10"/>
  <c r="T6" i="10" s="1"/>
  <c r="S5" i="10"/>
  <c r="T5" i="10" s="1"/>
  <c r="M70" i="10"/>
  <c r="M69" i="10"/>
  <c r="M68" i="10"/>
  <c r="M67" i="10"/>
  <c r="M66" i="10"/>
  <c r="M65" i="10"/>
  <c r="M64" i="10"/>
  <c r="M63" i="10"/>
  <c r="M62" i="10"/>
  <c r="M61" i="10"/>
  <c r="M60" i="10"/>
  <c r="M5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5" i="10"/>
  <c r="M24" i="10"/>
  <c r="M23" i="10"/>
  <c r="M22" i="10"/>
  <c r="M21" i="10"/>
  <c r="M20" i="10"/>
  <c r="M19" i="10"/>
  <c r="M18" i="10"/>
  <c r="M17" i="10"/>
  <c r="M14" i="10"/>
  <c r="M13" i="10"/>
  <c r="M12" i="10"/>
  <c r="M11" i="10"/>
  <c r="M10" i="10"/>
  <c r="M9" i="10"/>
  <c r="M8" i="10"/>
  <c r="M7" i="10"/>
  <c r="M6" i="10"/>
  <c r="M5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5" i="10"/>
  <c r="K24" i="10"/>
  <c r="K23" i="10"/>
  <c r="K22" i="10"/>
  <c r="K21" i="10"/>
  <c r="K20" i="10"/>
  <c r="K19" i="10"/>
  <c r="K18" i="10"/>
  <c r="K17" i="10"/>
  <c r="K26" i="10"/>
  <c r="K14" i="10"/>
  <c r="K13" i="10"/>
  <c r="K12" i="10"/>
  <c r="K11" i="10"/>
  <c r="K10" i="10"/>
  <c r="K9" i="10"/>
  <c r="K8" i="10"/>
  <c r="K7" i="10"/>
  <c r="K6" i="10"/>
  <c r="K5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5" i="10"/>
  <c r="G24" i="10"/>
  <c r="G23" i="10"/>
  <c r="G22" i="10"/>
  <c r="G21" i="10"/>
  <c r="G20" i="10"/>
  <c r="G19" i="10"/>
  <c r="G18" i="10"/>
  <c r="G17" i="10"/>
  <c r="G14" i="10"/>
  <c r="G13" i="10"/>
  <c r="G12" i="10"/>
  <c r="G11" i="10"/>
  <c r="G10" i="10"/>
  <c r="G9" i="10"/>
  <c r="G8" i="10"/>
  <c r="G7" i="10"/>
  <c r="G6" i="10"/>
  <c r="G5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5" i="10"/>
  <c r="E24" i="10"/>
  <c r="E23" i="10"/>
  <c r="E22" i="10"/>
  <c r="E21" i="10"/>
  <c r="E20" i="10"/>
  <c r="E19" i="10"/>
  <c r="E18" i="10"/>
  <c r="E17" i="10"/>
  <c r="E14" i="10"/>
  <c r="E13" i="10"/>
  <c r="E12" i="10"/>
  <c r="E11" i="10"/>
  <c r="E10" i="10"/>
  <c r="E9" i="10"/>
  <c r="E8" i="10"/>
  <c r="E7" i="10"/>
  <c r="E6" i="10"/>
  <c r="E5" i="10"/>
  <c r="C50" i="16" l="1"/>
  <c r="C67" i="16" s="1"/>
  <c r="C39" i="16"/>
  <c r="C66" i="16" s="1"/>
  <c r="C27" i="16"/>
  <c r="C65" i="16" s="1"/>
  <c r="C15" i="16"/>
  <c r="C64" i="16" s="1"/>
  <c r="C1" i="16"/>
  <c r="C63" i="16" s="1"/>
  <c r="B6" i="10"/>
  <c r="B7" i="10" s="1"/>
  <c r="B8" i="10" s="1"/>
  <c r="B9" i="10" s="1"/>
  <c r="B10" i="10" s="1"/>
  <c r="B11" i="10" s="1"/>
  <c r="B12" i="10" s="1"/>
  <c r="B13" i="10" s="1"/>
  <c r="B14" i="10" s="1"/>
  <c r="B17" i="10" s="1"/>
  <c r="B18" i="10" s="1"/>
  <c r="B19" i="10" s="1"/>
  <c r="B20" i="10" s="1"/>
  <c r="B21" i="10" s="1"/>
  <c r="B22" i="10" s="1"/>
  <c r="B23" i="10" s="1"/>
  <c r="B24" i="10" s="1"/>
  <c r="B25" i="10" s="1"/>
  <c r="B28" i="10" s="1"/>
  <c r="B29" i="10" l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H60" i="10"/>
  <c r="I60" i="10" s="1"/>
  <c r="M43" i="10"/>
  <c r="K43" i="10"/>
  <c r="M26" i="10"/>
  <c r="K4" i="10"/>
  <c r="N52" i="10" l="1"/>
  <c r="O52" i="10" s="1"/>
  <c r="N46" i="10"/>
  <c r="O46" i="10" s="1"/>
  <c r="N5" i="10"/>
  <c r="H14" i="10"/>
  <c r="I14" i="10" s="1"/>
  <c r="N60" i="10"/>
  <c r="O60" i="10" s="1"/>
  <c r="N42" i="10"/>
  <c r="H39" i="10"/>
  <c r="I39" i="10" s="1"/>
  <c r="N12" i="10"/>
  <c r="O12" i="10" s="1"/>
  <c r="N30" i="10"/>
  <c r="O30" i="10" s="1"/>
  <c r="N55" i="10"/>
  <c r="O55" i="10" s="1"/>
  <c r="N70" i="10"/>
  <c r="H11" i="10"/>
  <c r="I11" i="10" s="1"/>
  <c r="H42" i="10"/>
  <c r="I42" i="10" s="1"/>
  <c r="N56" i="10"/>
  <c r="N61" i="10"/>
  <c r="O61" i="10" s="1"/>
  <c r="N13" i="10"/>
  <c r="O13" i="10" s="1"/>
  <c r="N50" i="10"/>
  <c r="O50" i="10" s="1"/>
  <c r="N64" i="10"/>
  <c r="O64" i="10" s="1"/>
  <c r="H59" i="10"/>
  <c r="I59" i="10" s="1"/>
  <c r="N9" i="10"/>
  <c r="O9" i="10" s="1"/>
  <c r="H21" i="10"/>
  <c r="I21" i="10" s="1"/>
  <c r="N54" i="10"/>
  <c r="O54" i="10" s="1"/>
  <c r="N21" i="10"/>
  <c r="N59" i="10"/>
  <c r="N6" i="10"/>
  <c r="O6" i="10" s="1"/>
  <c r="H25" i="10"/>
  <c r="I25" i="10" s="1"/>
  <c r="N37" i="10"/>
  <c r="H38" i="10"/>
  <c r="I38" i="10" s="1"/>
  <c r="N33" i="10"/>
  <c r="O33" i="10" s="1"/>
  <c r="H32" i="10"/>
  <c r="I32" i="10" s="1"/>
  <c r="N49" i="10"/>
  <c r="O49" i="10" s="1"/>
  <c r="H66" i="10"/>
  <c r="I66" i="10" s="1"/>
  <c r="N39" i="10"/>
  <c r="H19" i="10"/>
  <c r="I19" i="10" s="1"/>
  <c r="H31" i="10"/>
  <c r="I31" i="10" s="1"/>
  <c r="N31" i="10"/>
  <c r="H10" i="10"/>
  <c r="I10" i="10" s="1"/>
  <c r="H29" i="10"/>
  <c r="I29" i="10" s="1"/>
  <c r="H7" i="10"/>
  <c r="I7" i="10" s="1"/>
  <c r="H17" i="10"/>
  <c r="I17" i="10" s="1"/>
  <c r="N18" i="10"/>
  <c r="N24" i="10"/>
  <c r="O24" i="10" s="1"/>
  <c r="N28" i="10"/>
  <c r="O28" i="10" s="1"/>
  <c r="H41" i="10"/>
  <c r="I41" i="10" s="1"/>
  <c r="N32" i="10"/>
  <c r="O32" i="10" s="1"/>
  <c r="H53" i="10"/>
  <c r="I53" i="10" s="1"/>
  <c r="H47" i="10"/>
  <c r="I47" i="10" s="1"/>
  <c r="N68" i="10"/>
  <c r="N11" i="10"/>
  <c r="N23" i="10"/>
  <c r="O23" i="10" s="1"/>
  <c r="N41" i="10"/>
  <c r="N34" i="10"/>
  <c r="N36" i="10"/>
  <c r="O36" i="10" s="1"/>
  <c r="N69" i="10"/>
  <c r="N14" i="10"/>
  <c r="H51" i="10"/>
  <c r="I51" i="10" s="1"/>
  <c r="H50" i="10"/>
  <c r="I50" i="10" s="1"/>
  <c r="N47" i="10"/>
  <c r="N67" i="10"/>
  <c r="O67" i="10" s="1"/>
  <c r="N20" i="10"/>
  <c r="O20" i="10" s="1"/>
  <c r="H18" i="10"/>
  <c r="I18" i="10" s="1"/>
  <c r="N22" i="10"/>
  <c r="N25" i="10"/>
  <c r="N40" i="10"/>
  <c r="O40" i="10" s="1"/>
  <c r="N45" i="10"/>
  <c r="H48" i="10"/>
  <c r="I48" i="10" s="1"/>
  <c r="H68" i="10"/>
  <c r="I68" i="10" s="1"/>
  <c r="H5" i="10"/>
  <c r="I5" i="10" s="1"/>
  <c r="H35" i="10"/>
  <c r="I35" i="10" s="1"/>
  <c r="H55" i="10"/>
  <c r="I55" i="10" s="1"/>
  <c r="N8" i="10"/>
  <c r="O8" i="10" s="1"/>
  <c r="H63" i="10"/>
  <c r="I63" i="10" s="1"/>
  <c r="N65" i="10"/>
  <c r="O65" i="10" s="1"/>
  <c r="N62" i="10"/>
  <c r="H12" i="10"/>
  <c r="I12" i="10" s="1"/>
  <c r="N38" i="10"/>
  <c r="N63" i="10"/>
  <c r="H70" i="10"/>
  <c r="I70" i="10" s="1"/>
  <c r="N17" i="10"/>
  <c r="H23" i="10"/>
  <c r="I23" i="10" s="1"/>
  <c r="H34" i="10"/>
  <c r="I34" i="10" s="1"/>
  <c r="N29" i="10"/>
  <c r="H30" i="10"/>
  <c r="I30" i="10" s="1"/>
  <c r="N35" i="10"/>
  <c r="H52" i="10"/>
  <c r="I52" i="10" s="1"/>
  <c r="N51" i="10"/>
  <c r="H49" i="10"/>
  <c r="I49" i="10" s="1"/>
  <c r="N53" i="10"/>
  <c r="H46" i="10"/>
  <c r="I46" i="10" s="1"/>
  <c r="N48" i="10"/>
  <c r="O48" i="10" s="1"/>
  <c r="H67" i="10"/>
  <c r="I67" i="10" s="1"/>
  <c r="N66" i="10"/>
  <c r="H6" i="10"/>
  <c r="I6" i="10" s="1"/>
  <c r="H22" i="10"/>
  <c r="I22" i="10" s="1"/>
  <c r="H37" i="10"/>
  <c r="I37" i="10" s="1"/>
  <c r="H65" i="10"/>
  <c r="I65" i="10" s="1"/>
  <c r="H62" i="10"/>
  <c r="I62" i="10" s="1"/>
  <c r="H8" i="10"/>
  <c r="I8" i="10" s="1"/>
  <c r="H13" i="10"/>
  <c r="I13" i="10" s="1"/>
  <c r="N19" i="10"/>
  <c r="H28" i="10"/>
  <c r="I28" i="10" s="1"/>
  <c r="H40" i="10"/>
  <c r="I40" i="10" s="1"/>
  <c r="H45" i="10"/>
  <c r="I45" i="10" s="1"/>
  <c r="H56" i="10"/>
  <c r="I56" i="10" s="1"/>
  <c r="H54" i="10"/>
  <c r="I54" i="10" s="1"/>
  <c r="H61" i="10"/>
  <c r="I61" i="10" s="1"/>
  <c r="H69" i="10"/>
  <c r="I69" i="10" s="1"/>
  <c r="H64" i="10"/>
  <c r="I64" i="10" s="1"/>
  <c r="N10" i="10"/>
  <c r="O10" i="10" s="1"/>
  <c r="H9" i="10"/>
  <c r="I9" i="10" s="1"/>
  <c r="H33" i="10"/>
  <c r="I33" i="10" s="1"/>
  <c r="H36" i="10"/>
  <c r="I36" i="10" s="1"/>
  <c r="H20" i="10"/>
  <c r="I20" i="10" s="1"/>
  <c r="H24" i="10"/>
  <c r="I24" i="10" s="1"/>
  <c r="N7" i="10"/>
  <c r="O7" i="10" s="1"/>
  <c r="U19" i="10" l="1"/>
  <c r="V19" i="10" s="1"/>
  <c r="O19" i="10"/>
  <c r="U66" i="10"/>
  <c r="V66" i="10" s="1"/>
  <c r="O66" i="10"/>
  <c r="U53" i="10"/>
  <c r="V53" i="10" s="1"/>
  <c r="O53" i="10"/>
  <c r="U51" i="10"/>
  <c r="V51" i="10" s="1"/>
  <c r="O51" i="10"/>
  <c r="U35" i="10"/>
  <c r="V35" i="10" s="1"/>
  <c r="O35" i="10"/>
  <c r="U29" i="10"/>
  <c r="V29" i="10" s="1"/>
  <c r="O29" i="10"/>
  <c r="U17" i="10"/>
  <c r="V17" i="10" s="1"/>
  <c r="O17" i="10"/>
  <c r="U63" i="10"/>
  <c r="V63" i="10" s="1"/>
  <c r="O63" i="10"/>
  <c r="U38" i="10"/>
  <c r="V38" i="10" s="1"/>
  <c r="O38" i="10"/>
  <c r="U62" i="10"/>
  <c r="V62" i="10" s="1"/>
  <c r="O62" i="10"/>
  <c r="U45" i="10"/>
  <c r="V45" i="10" s="1"/>
  <c r="O45" i="10"/>
  <c r="U25" i="10"/>
  <c r="V25" i="10" s="1"/>
  <c r="O25" i="10"/>
  <c r="U22" i="10"/>
  <c r="V22" i="10" s="1"/>
  <c r="O22" i="10"/>
  <c r="U47" i="10"/>
  <c r="V47" i="10" s="1"/>
  <c r="O47" i="10"/>
  <c r="U14" i="10"/>
  <c r="V14" i="10" s="1"/>
  <c r="O14" i="10"/>
  <c r="U69" i="10"/>
  <c r="V69" i="10" s="1"/>
  <c r="O69" i="10"/>
  <c r="U34" i="10"/>
  <c r="V34" i="10" s="1"/>
  <c r="O34" i="10"/>
  <c r="U41" i="10"/>
  <c r="V41" i="10" s="1"/>
  <c r="O41" i="10"/>
  <c r="U11" i="10"/>
  <c r="V11" i="10" s="1"/>
  <c r="O11" i="10"/>
  <c r="U68" i="10"/>
  <c r="V68" i="10" s="1"/>
  <c r="O68" i="10"/>
  <c r="U18" i="10"/>
  <c r="V18" i="10" s="1"/>
  <c r="O18" i="10"/>
  <c r="U31" i="10"/>
  <c r="V31" i="10" s="1"/>
  <c r="O31" i="10"/>
  <c r="U39" i="10"/>
  <c r="V39" i="10" s="1"/>
  <c r="O39" i="10"/>
  <c r="U37" i="10"/>
  <c r="V37" i="10" s="1"/>
  <c r="O37" i="10"/>
  <c r="U59" i="10"/>
  <c r="V59" i="10" s="1"/>
  <c r="O59" i="10"/>
  <c r="U21" i="10"/>
  <c r="V21" i="10" s="1"/>
  <c r="O21" i="10"/>
  <c r="U56" i="10"/>
  <c r="V56" i="10" s="1"/>
  <c r="O56" i="10"/>
  <c r="U70" i="10"/>
  <c r="V70" i="10" s="1"/>
  <c r="O70" i="10"/>
  <c r="U42" i="10"/>
  <c r="V42" i="10" s="1"/>
  <c r="O42" i="10"/>
  <c r="U5" i="10"/>
  <c r="V5" i="10" s="1"/>
  <c r="O5" i="10"/>
  <c r="U61" i="10"/>
  <c r="U46" i="10"/>
  <c r="U30" i="10"/>
  <c r="V30" i="10" s="1"/>
  <c r="U52" i="10"/>
  <c r="V52" i="10" s="1"/>
  <c r="U60" i="10"/>
  <c r="V60" i="10" s="1"/>
  <c r="U54" i="10"/>
  <c r="U12" i="10"/>
  <c r="V12" i="10" s="1"/>
  <c r="U55" i="10"/>
  <c r="U48" i="10"/>
  <c r="V48" i="10" s="1"/>
  <c r="U32" i="10"/>
  <c r="W42" i="10"/>
  <c r="U64" i="10"/>
  <c r="U24" i="10"/>
  <c r="U6" i="10"/>
  <c r="U50" i="10"/>
  <c r="V50" i="10" s="1"/>
  <c r="U40" i="10"/>
  <c r="U13" i="10"/>
  <c r="U23" i="10"/>
  <c r="V23" i="10" s="1"/>
  <c r="U65" i="10"/>
  <c r="U28" i="10"/>
  <c r="V28" i="10" s="1"/>
  <c r="W22" i="10"/>
  <c r="U67" i="10"/>
  <c r="V67" i="10" s="1"/>
  <c r="U8" i="10"/>
  <c r="V8" i="10" s="1"/>
  <c r="U9" i="10"/>
  <c r="V9" i="10" s="1"/>
  <c r="W21" i="10"/>
  <c r="W38" i="10"/>
  <c r="U33" i="10"/>
  <c r="V33" i="10" s="1"/>
  <c r="U49" i="10"/>
  <c r="V49" i="10" s="1"/>
  <c r="U20" i="10"/>
  <c r="U36" i="10"/>
  <c r="W69" i="10"/>
  <c r="U10" i="10"/>
  <c r="W39" i="10"/>
  <c r="W47" i="10"/>
  <c r="W37" i="10"/>
  <c r="U7" i="10"/>
  <c r="V7" i="10" s="1"/>
  <c r="W53" i="10"/>
  <c r="W34" i="10"/>
  <c r="W18" i="10"/>
  <c r="W17" i="10"/>
  <c r="W29" i="10"/>
  <c r="W11" i="10"/>
  <c r="W5" i="10"/>
  <c r="W45" i="10"/>
  <c r="W51" i="10"/>
  <c r="W63" i="10"/>
  <c r="W25" i="10"/>
  <c r="W59" i="10"/>
  <c r="W14" i="10"/>
  <c r="W66" i="10"/>
  <c r="W35" i="10"/>
  <c r="W19" i="10"/>
  <c r="W68" i="10"/>
  <c r="W31" i="10"/>
  <c r="W70" i="10"/>
  <c r="W62" i="10"/>
  <c r="W56" i="10"/>
  <c r="W41" i="10"/>
  <c r="W10" i="10" l="1"/>
  <c r="V10" i="10"/>
  <c r="W36" i="10"/>
  <c r="V36" i="10"/>
  <c r="W20" i="10"/>
  <c r="V20" i="10"/>
  <c r="W65" i="10"/>
  <c r="V65" i="10"/>
  <c r="W13" i="10"/>
  <c r="V13" i="10"/>
  <c r="W40" i="10"/>
  <c r="V40" i="10"/>
  <c r="W6" i="10"/>
  <c r="V6" i="10"/>
  <c r="W24" i="10"/>
  <c r="V24" i="10"/>
  <c r="W64" i="10"/>
  <c r="V64" i="10"/>
  <c r="W32" i="10"/>
  <c r="V32" i="10"/>
  <c r="W55" i="10"/>
  <c r="V55" i="10"/>
  <c r="W54" i="10"/>
  <c r="V54" i="10"/>
  <c r="W46" i="10"/>
  <c r="V46" i="10"/>
  <c r="W61" i="10"/>
  <c r="V61" i="10"/>
  <c r="W48" i="10"/>
  <c r="W30" i="10"/>
  <c r="W52" i="10"/>
  <c r="W60" i="10"/>
  <c r="W12" i="10"/>
  <c r="W67" i="10"/>
  <c r="W23" i="10"/>
  <c r="W28" i="10"/>
  <c r="W50" i="10"/>
  <c r="W33" i="10"/>
  <c r="W9" i="10"/>
  <c r="W8" i="10"/>
  <c r="W49" i="10"/>
  <c r="W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64" authorId="0" shapeId="0" xr:uid="{936DA3D2-042F-46A5-B6AD-0E533CE1EA94}">
      <text>
        <r>
          <rPr>
            <sz val="11"/>
            <color theme="1"/>
            <rFont val="Calibri"/>
            <family val="2"/>
            <scheme val="minor"/>
          </rPr>
  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Com dados é possível estabelecer metas de melhoria</t>
        </r>
      </text>
    </comment>
    <comment ref="C65" authorId="0" shapeId="0" xr:uid="{CE2F9D06-0A9C-4A01-A8A3-012F2C8B234E}">
      <text>
        <r>
          <rPr>
            <sz val="11"/>
            <color theme="1"/>
            <rFont val="Calibri"/>
            <family val="2"/>
            <scheme val="minor"/>
          </rPr>
  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que capturam: o peso, tipo (por exemplo, frutas ou legumes) e fonte (por exemplo, deterioração ou superprodução) de resíduos de alimentos e use as informações para melhorar as operações da cozinha (por exemplo, reduzir a preparação e a superprodução). num excel é possível conver os dados em custo (dinheiro perdido) com base na quantidade e tipo de desperdício de alimentos</t>
        </r>
      </text>
    </comment>
  </commentList>
</comments>
</file>

<file path=xl/sharedStrings.xml><?xml version="1.0" encoding="utf-8"?>
<sst xmlns="http://schemas.openxmlformats.org/spreadsheetml/2006/main" count="666" uniqueCount="206">
  <si>
    <t>Circular Decision Support Tool
under the Cityloops Project, funded by H2020</t>
  </si>
  <si>
    <t>Summary</t>
  </si>
  <si>
    <t>THE CIRCULAR DECISION SUPPORT TOOL was developed within the scope of the cityloops project, to promote the circular management of the flows of organic materials from different economic activities, namely: Private Social Solidarity Institutions; Hotels; Restaurants and Canteens.
This tool uses a multi-criteria analysis method, which encompasses environmental, technical and economic criteria. It should be used as part of a continuous improvement strategy, in response to a previous diagnosis of the circularity of the entity under study. As a result, it will be possible to prioritize the measures with the best circular performance, thus allowing the elaboration of a specific action plan for each sector.</t>
  </si>
  <si>
    <t>Author</t>
  </si>
  <si>
    <t>Luís Filipe Rodrigues Martins</t>
  </si>
  <si>
    <t>Contribution</t>
  </si>
  <si>
    <t>Teresa Cunha</t>
  </si>
  <si>
    <t>METHODOLOGY</t>
  </si>
  <si>
    <t>1st Phase: Diagnosis</t>
  </si>
  <si>
    <t>Requirements</t>
  </si>
  <si>
    <t>The diagnosis must be carried out after a visit to the facilities of the organization targeted in the project, during which the necessary interviews must be carried out to be able to answer the questions related to the 5 parameters analyzed.</t>
  </si>
  <si>
    <t>Parâmetros</t>
  </si>
  <si>
    <t>1.	PRODUCT ACQUISITION</t>
  </si>
  <si>
    <t>2.	STORAGE</t>
  </si>
  <si>
    <t>3.	MENU PLANNING</t>
  </si>
  <si>
    <t>4.	CUSTOMER</t>
  </si>
  <si>
    <t>5.	WASTE MANAGEMENT</t>
  </si>
  <si>
    <t>Procedimento</t>
  </si>
  <si>
    <t>The diagnosis should be carried out using support tools, such as the document "Support for Circularity Diagnosis"</t>
  </si>
  <si>
    <t>2nd Phase: Measures Selection</t>
  </si>
  <si>
    <t>1. Practices Identification</t>
  </si>
  <si>
    <t xml:space="preserve">The first step, in using the tool, is to identify a set of practices, with a potential impact on the management of the flow of organics.
It should be noted that the tool already has a set of 58 pre-defined practices, distributed in 5 stages with influence on the life cycle of the flow of organic materials: </t>
  </si>
  <si>
    <t>PRODUCT ACQUISITION</t>
  </si>
  <si>
    <t>STORAGE</t>
  </si>
  <si>
    <t>MENU PLANNING</t>
  </si>
  <si>
    <t>CUSTOMER</t>
  </si>
  <si>
    <t>WASTE MANAGEMENT</t>
  </si>
  <si>
    <t>The user must review the pre-defined measures, framed in 5 stages of the life cycle of this flow, adding, or removing the measures as needed.</t>
  </si>
  <si>
    <t>2. Environmental Assessment</t>
  </si>
  <si>
    <t>The environmental assessment results from the product obtained between 2 evaluated criteria:
1. The framing of the practice within the 10R of the waste management policy (adapted for organic flow);
2. Impact of the practice in maintaining material value.</t>
  </si>
  <si>
    <t>Criteria</t>
  </si>
  <si>
    <r>
      <rPr>
        <b/>
        <sz val="11"/>
        <color theme="1"/>
        <rFont val="Calibri"/>
        <family val="2"/>
        <scheme val="minor"/>
      </rPr>
      <t xml:space="preserve">10 R </t>
    </r>
    <r>
      <rPr>
        <sz val="11"/>
        <color theme="1"/>
        <rFont val="Calibri"/>
        <family val="2"/>
        <scheme val="minor"/>
      </rPr>
      <t>(R4, 5 and 7 were removed from this tool, as it is not expected to be applicable in the predicted cases)</t>
    </r>
  </si>
  <si>
    <t>The framework for each practice should correspond to the best result of the following criteria</t>
  </si>
  <si>
    <t>Selecione:</t>
  </si>
  <si>
    <t>Descrição</t>
  </si>
  <si>
    <t>R0 - Refuse</t>
  </si>
  <si>
    <t>Make product redundant by abandoning its function or by offering the same function with a radically different product</t>
  </si>
  <si>
    <t>R1 - Rethink</t>
  </si>
  <si>
    <t>Make product use more intensive (e.g. by sharing product)</t>
  </si>
  <si>
    <t>R2 - Reduce</t>
  </si>
  <si>
    <t>Increase efficiency in product manufacture or use by consuming fewer natural resources and materials</t>
  </si>
  <si>
    <t>R3 - Reuse</t>
  </si>
  <si>
    <t>Reuse by another consumer or discarded product which is stilll in good condition and fulfils its original function</t>
  </si>
  <si>
    <t>R7 - Repurpose</t>
  </si>
  <si>
    <t>Use discarded product or its parts in a new product with a different function</t>
  </si>
  <si>
    <t>R8 - Recycle</t>
  </si>
  <si>
    <t>Process materials to obtain the same (high grade) or lower (low grade) quality</t>
  </si>
  <si>
    <t>R9 - Recover</t>
  </si>
  <si>
    <t>Incineration of material with energy recovery</t>
  </si>
  <si>
    <t>Material Value Maintenance</t>
  </si>
  <si>
    <t>The analysis of the material value must be made according to the following criteria</t>
  </si>
  <si>
    <t>Select:</t>
  </si>
  <si>
    <t>Description</t>
  </si>
  <si>
    <t>Preserves</t>
  </si>
  <si>
    <t>Avoids extraction of natural resources</t>
  </si>
  <si>
    <t>Reuse</t>
  </si>
  <si>
    <t>Unsold product, redistributed for human consumption</t>
  </si>
  <si>
    <t>Redistribution</t>
  </si>
  <si>
    <t>Unsold product, redistributed for non-human consumption</t>
  </si>
  <si>
    <t>Biochemical Reprocessing</t>
  </si>
  <si>
    <t>Reprocessing, for another industrial purpose</t>
  </si>
  <si>
    <t>Organic Valorization</t>
  </si>
  <si>
    <t>Composting / anaerobic digestion</t>
  </si>
  <si>
    <t>Elimination</t>
  </si>
  <si>
    <t>With or without energy recovery</t>
  </si>
  <si>
    <t>3. Technical-economic evaluation</t>
  </si>
  <si>
    <t>The technical-economic evaluation results from the outcome of 2 economic criteria and 3 technical criteria. From this result, the user assesses the feasibility of executing each practice.</t>
  </si>
  <si>
    <t>Economic Criteria</t>
  </si>
  <si>
    <t>Investment</t>
  </si>
  <si>
    <t>Yes</t>
  </si>
  <si>
    <t>If the implementation of the practice involves any type of initial investment</t>
  </si>
  <si>
    <t>No</t>
  </si>
  <si>
    <t>If the implementation of the practice doesen´t involve any type of initial investment</t>
  </si>
  <si>
    <t>Custo/Benefício</t>
  </si>
  <si>
    <t>Positive</t>
  </si>
  <si>
    <t>If the implementation of the practice results in a positive cash-flow impact</t>
  </si>
  <si>
    <t>Neutral</t>
  </si>
  <si>
    <t>If the implementation of the practice has no economic impact</t>
  </si>
  <si>
    <t>Negative</t>
  </si>
  <si>
    <t>If the implementation of the practive results in a negative cash-flow impact</t>
  </si>
  <si>
    <t>Critérios Técnicos</t>
  </si>
  <si>
    <t>Tecnology</t>
  </si>
  <si>
    <t>Simple</t>
  </si>
  <si>
    <t>If the implementation of the practice implies the use of simple-to-use technology</t>
  </si>
  <si>
    <t>Complex</t>
  </si>
  <si>
    <t>If the implementation of the practice implies the use of complex technology</t>
  </si>
  <si>
    <t>Process</t>
  </si>
  <si>
    <t>If the implementation of the practice implies the implementation / execution of simple processes</t>
  </si>
  <si>
    <t>If the implementation of the practice implies the implementation / execution of complex processes</t>
  </si>
  <si>
    <t>Know-How</t>
  </si>
  <si>
    <t>If the implementation of the practice require simple knowledge, easy to understand and execute</t>
  </si>
  <si>
    <t>If the implementation of the practice requires specialized knowledge that is difficult to understand and execute</t>
  </si>
  <si>
    <t>RESULTS</t>
  </si>
  <si>
    <t>Each measure will be evaluated on a scale from 0 (zero) to 90. which represents na increar in circularity and viability of each practice.</t>
  </si>
  <si>
    <t>As a result, the user will be able to prioritize the practices to be implemented, which will help designing a circular action plan specific to his case.</t>
  </si>
  <si>
    <t>1.   Product Acquisition</t>
  </si>
  <si>
    <t>Do you establish partnerships with suppliers to reduce waste?</t>
  </si>
  <si>
    <t>yes, parcial</t>
  </si>
  <si>
    <t>Optimize inventory management?</t>
  </si>
  <si>
    <t>Optimize the purchasing process?</t>
  </si>
  <si>
    <t>Uses self-production of foodstuffs?</t>
  </si>
  <si>
    <t>Are employees aware of sustainable purchasing?</t>
  </si>
  <si>
    <t>Do you prefer local purchase?</t>
  </si>
  <si>
    <t>2. Storage</t>
  </si>
  <si>
    <t>Is the storage organized?</t>
  </si>
  <si>
    <t>yes, total</t>
  </si>
  <si>
    <t>Is storage optimized with the purchasing process?</t>
  </si>
  <si>
    <t>Is your storage optimized with cooking?</t>
  </si>
  <si>
    <t>Are employees aware of storage care?</t>
  </si>
  <si>
    <t>Is storage optimized to reduce waste?</t>
  </si>
  <si>
    <t>3. Menu Planning</t>
  </si>
  <si>
    <t>Is the menu designed with the aim of reducing food waste?</t>
  </si>
  <si>
    <t>Does the preparation of dishes aim to reduce food waste?</t>
  </si>
  <si>
    <t>Do they reveal concern about sustainable food?</t>
  </si>
  <si>
    <t>Employees are made aware of the care to be taken in waste-free cooking</t>
  </si>
  <si>
    <t>The cooking space is designed to optimize cooking and reduce waste</t>
  </si>
  <si>
    <t>4. Customer</t>
  </si>
  <si>
    <t>Are the space and utensils designed to reduce waste?</t>
  </si>
  <si>
    <t>Does communication with the customer encourage participation in the food waste reduction effort?</t>
  </si>
  <si>
    <t>Can the customer take the leftovers home?</t>
  </si>
  <si>
    <t>Are employees aware of how to communicate efforts to reduce food waste?</t>
  </si>
  <si>
    <t>5. Waste Management</t>
  </si>
  <si>
    <t>Focus on preventing organic waste</t>
  </si>
  <si>
    <t>Optimizes the management of organic waste produced</t>
  </si>
  <si>
    <t>Tracks the destination of organic waste</t>
  </si>
  <si>
    <t>Employees are made aware of the proper management of organic waste</t>
  </si>
  <si>
    <t>Result</t>
  </si>
  <si>
    <t>Environmental Assessment</t>
  </si>
  <si>
    <t>Technical-Economic Evaluation</t>
  </si>
  <si>
    <t>Nº</t>
  </si>
  <si>
    <t>Practice</t>
  </si>
  <si>
    <t>10 R</t>
  </si>
  <si>
    <t>Atributed value [a]</t>
  </si>
  <si>
    <t>Material Value [b]</t>
  </si>
  <si>
    <t>% value</t>
  </si>
  <si>
    <t>Final score
[a]x[b]=c</t>
  </si>
  <si>
    <t>LansinkLadder</t>
  </si>
  <si>
    <t>score</t>
  </si>
  <si>
    <t>Cost benefit</t>
  </si>
  <si>
    <t>score3</t>
  </si>
  <si>
    <t>score (VE)</t>
  </si>
  <si>
    <t>Economic viability</t>
  </si>
  <si>
    <t>Technology</t>
  </si>
  <si>
    <t>Score (VT)</t>
  </si>
  <si>
    <t>Technical viability</t>
  </si>
  <si>
    <t>Score (TE analisys)</t>
  </si>
  <si>
    <t>Implementation Potential</t>
  </si>
  <si>
    <t>FINAL SCORE</t>
  </si>
  <si>
    <t>Double check the inventory before ordering</t>
  </si>
  <si>
    <t>Use of imperfect products</t>
  </si>
  <si>
    <t>Inventory management system software</t>
  </si>
  <si>
    <t>Create permanent inventory baseline</t>
  </si>
  <si>
    <t>Establish partnerships with local producers, to supply products of greater proximity</t>
  </si>
  <si>
    <t>Negotiate with suppliers to obtain controlled size packaging (minimum quantities)</t>
  </si>
  <si>
    <t>Establishing a continuous line of communication, to give regular feedback to suppliers, to improve the quality of what is purchased</t>
  </si>
  <si>
    <t>Purchase of products that naturally produce little waste</t>
  </si>
  <si>
    <t>Review packaging characteristics with suppliers to improve the shelf life of food and optimize quantities</t>
  </si>
  <si>
    <t>Use historical sales data and future considerations to improve demand forecasting</t>
  </si>
  <si>
    <t>Store food with shorter shelf life on accessible spaces</t>
  </si>
  <si>
    <t>In showcases put on display just enough products during the day, the minimum to attract customers</t>
  </si>
  <si>
    <t>Ensure that each product is stored in ideal conditions (temperature, humidity…)</t>
  </si>
  <si>
    <t>Teach all employees to interpret labels and expiration dates (pre-consumption - storage)</t>
  </si>
  <si>
    <t>Use of standard labels for pre-prepared foods, identifying "consumption limit date"</t>
  </si>
  <si>
    <t>Record of waste production to optimize production</t>
  </si>
  <si>
    <t>Use of software that links demand forecasting to menu plans and recipe ingredient quantities</t>
  </si>
  <si>
    <t>Implement storage audits</t>
  </si>
  <si>
    <t>Dedicate an area of the warehouse for products with a view to donation</t>
  </si>
  <si>
    <t>Smaller sizes, with "refill" option</t>
  </si>
  <si>
    <t>In the menu, clearly indicate the portions that can be exchanged, in each dish</t>
  </si>
  <si>
    <t>Define a menu of the day, identify the "waste prevention menu"</t>
  </si>
  <si>
    <t>Ensure that recipes are accessible and that work tools are ready and in good condition</t>
  </si>
  <si>
    <t>Look for opportunities to redirect food preparation and overproduction in other dishes</t>
  </si>
  <si>
    <t>Minimize the variety of ingredients used in meals to maximize opportunities for cross-use</t>
  </si>
  <si>
    <t>Use different parts of a single ingredient in multiple menu items</t>
  </si>
  <si>
    <t>Plan a second use for prepared meals in case of overproduction</t>
  </si>
  <si>
    <t>In the recipes indentify how many  how many portions should be delivered from packaged ingredients and / or the income a cook should expect to obtain from a product</t>
  </si>
  <si>
    <t>Provide smaller dishes</t>
  </si>
  <si>
    <t>Reduce the use of food that cannot be reused</t>
  </si>
  <si>
    <t>Adjust food production levels based on what's left at the end of the day</t>
  </si>
  <si>
    <t>Use of tools that facilitate optimized plating (without excess or lack of food)</t>
  </si>
  <si>
    <t>Transform food for consumption on the same day (fresh jam / colis / ice cream eg.)</t>
  </si>
  <si>
    <t>Optimization of food preparation</t>
  </si>
  <si>
    <t>Eliminate trays in self-service restaurants</t>
  </si>
  <si>
    <t>In Buffets, define high-value items as à la carte.</t>
  </si>
  <si>
    <t>Put suggestions for conscious consumption on the buffet to engage guests in waste reduction efforts</t>
  </si>
  <si>
    <t>Use the service stations at the buffet to control the portion size and maintain the quality of the food</t>
  </si>
  <si>
    <t>In Buffets, whenever possible, separate "mixable" items, to allow the customer to make their own mixture, fresher</t>
  </si>
  <si>
    <t>In Buffets, use dispensers, jars and dishes with lids to preserve the quality of the food for reuse</t>
  </si>
  <si>
    <t>Increase customer engagement by communicating the results of the implemented improvments</t>
  </si>
  <si>
    <t>Clean plate photo contest,
(photos of the used dish cleaner)</t>
  </si>
  <si>
    <t>In Buffets, Reduce the size of the plate and reduce the serving utensils. Offer small utensils for sample portions at the buffet</t>
  </si>
  <si>
    <t>In buffets, use temperature-controlled containers to preserve food quality</t>
  </si>
  <si>
    <t>Customer awareness actions, so that they are part of the solution</t>
  </si>
  <si>
    <t>In Buffets, when presenting food, arrange the products horizontally and not vertically.</t>
  </si>
  <si>
    <t>Identify a responsible for the management and quality of separate waste</t>
  </si>
  <si>
    <t>Place separate waste containers for meal preparation and meal scraps, to detect opportunities for improvement</t>
  </si>
  <si>
    <t>Promote practices of taking leftovers home</t>
  </si>
  <si>
    <t>In buffets, there should be communication with the Chef to indicate which products are most frequently eliminated, to reduce their availability</t>
  </si>
  <si>
    <t>Staff training in the separation of organic waste</t>
  </si>
  <si>
    <t>Prepare a food waste audit to establish the baseline</t>
  </si>
  <si>
    <t>Implementation of waste tracking systems</t>
  </si>
  <si>
    <t>Establish a food product donation program</t>
  </si>
  <si>
    <t>Donate for animal feed</t>
  </si>
  <si>
    <t>Delivery of edible oils, among others, to specialized treatment companies</t>
  </si>
  <si>
    <t>Delivery of food waste directly to the horeca collection channel</t>
  </si>
  <si>
    <t>Install composting unit, sized for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</si>
</sst>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9" tint="-0.249977111117893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theme="1" tint="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8" borderId="7" xfId="0" applyFont="1" applyFill="1" applyBorder="1" applyAlignment="1">
      <alignment vertical="center"/>
    </xf>
    <xf numFmtId="0" fontId="7" fillId="8" borderId="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readingOrder="1"/>
    </xf>
    <xf numFmtId="0" fontId="8" fillId="8" borderId="9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readingOrder="1"/>
    </xf>
    <xf numFmtId="0" fontId="11" fillId="0" borderId="4" xfId="0" applyFont="1" applyBorder="1" applyAlignment="1">
      <alignment horizontal="center" vertical="center" readingOrder="1"/>
    </xf>
    <xf numFmtId="0" fontId="8" fillId="0" borderId="9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readingOrder="1"/>
    </xf>
    <xf numFmtId="0" fontId="8" fillId="0" borderId="9" xfId="0" applyFont="1" applyBorder="1" applyAlignment="1">
      <alignment horizontal="center" vertical="center" readingOrder="1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9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 wrapText="1" readingOrder="1"/>
    </xf>
    <xf numFmtId="0" fontId="18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/>
    </xf>
    <xf numFmtId="0" fontId="12" fillId="8" borderId="0" xfId="0" applyFont="1" applyFill="1" applyAlignment="1">
      <alignment horizontal="left" vertical="center" wrapText="1" readingOrder="1"/>
    </xf>
    <xf numFmtId="0" fontId="19" fillId="9" borderId="10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9" borderId="1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0" fontId="17" fillId="9" borderId="5" xfId="0" applyFont="1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17" fillId="9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8" borderId="0" xfId="0" applyFont="1" applyFill="1" applyAlignment="1">
      <alignment vertical="center" wrapText="1"/>
    </xf>
    <xf numFmtId="0" fontId="24" fillId="9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" fillId="9" borderId="8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/>
    </xf>
    <xf numFmtId="0" fontId="0" fillId="10" borderId="7" xfId="0" applyFill="1" applyBorder="1" applyAlignment="1">
      <alignment vertical="center"/>
    </xf>
    <xf numFmtId="0" fontId="0" fillId="10" borderId="7" xfId="0" applyFill="1" applyBorder="1" applyAlignment="1">
      <alignment vertical="center" wrapText="1"/>
    </xf>
    <xf numFmtId="0" fontId="2" fillId="8" borderId="8" xfId="0" applyFont="1" applyFill="1" applyBorder="1" applyAlignment="1">
      <alignment vertical="center"/>
    </xf>
    <xf numFmtId="0" fontId="27" fillId="8" borderId="8" xfId="0" applyFont="1" applyFill="1" applyBorder="1" applyAlignment="1">
      <alignment horizontal="left" vertical="center" wrapText="1" readingOrder="1"/>
    </xf>
    <xf numFmtId="0" fontId="27" fillId="8" borderId="0" xfId="0" applyFont="1" applyFill="1" applyAlignment="1">
      <alignment horizontal="left" vertical="center" wrapText="1" readingOrder="1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20" fillId="9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7" fillId="0" borderId="8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 readingOrder="1"/>
    </xf>
    <xf numFmtId="0" fontId="21" fillId="0" borderId="8" xfId="0" applyFont="1" applyBorder="1" applyAlignment="1">
      <alignment vertical="center"/>
    </xf>
    <xf numFmtId="0" fontId="21" fillId="9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9" fillId="0" borderId="8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8" borderId="0" xfId="0" applyFont="1" applyFill="1" applyAlignment="1">
      <alignment vertical="center" wrapText="1"/>
    </xf>
    <xf numFmtId="0" fontId="30" fillId="11" borderId="1" xfId="0" applyFont="1" applyFill="1" applyBorder="1" applyAlignment="1">
      <alignment vertical="center" wrapText="1"/>
    </xf>
    <xf numFmtId="0" fontId="30" fillId="11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30" fillId="12" borderId="2" xfId="0" applyFont="1" applyFill="1" applyBorder="1" applyAlignment="1">
      <alignment vertical="center"/>
    </xf>
    <xf numFmtId="0" fontId="30" fillId="4" borderId="13" xfId="0" applyFont="1" applyFill="1" applyBorder="1" applyAlignment="1">
      <alignment vertical="center"/>
    </xf>
    <xf numFmtId="0" fontId="30" fillId="5" borderId="14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1" fillId="0" borderId="0" xfId="0" applyFont="1"/>
    <xf numFmtId="0" fontId="2" fillId="9" borderId="0" xfId="0" applyFont="1" applyFill="1"/>
    <xf numFmtId="0" fontId="29" fillId="0" borderId="5" xfId="0" applyFont="1" applyBorder="1" applyAlignment="1">
      <alignment horizontal="left" vertical="center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3" fillId="3" borderId="0" xfId="2" applyFont="1" applyFill="1" applyBorder="1" applyAlignment="1">
      <alignment horizontal="centerContinuous" vertical="center"/>
    </xf>
    <xf numFmtId="0" fontId="3" fillId="7" borderId="0" xfId="0" applyFont="1" applyFill="1" applyAlignment="1">
      <alignment horizontal="centerContinuous" vertical="center"/>
    </xf>
    <xf numFmtId="0" fontId="3" fillId="3" borderId="0" xfId="2" applyFont="1" applyFill="1" applyBorder="1" applyAlignment="1" applyProtection="1">
      <alignment horizontal="centerContinuous" vertical="center"/>
      <protection hidden="1"/>
    </xf>
    <xf numFmtId="0" fontId="7" fillId="8" borderId="11" xfId="0" applyFont="1" applyFill="1" applyBorder="1" applyAlignment="1" applyProtection="1">
      <alignment horizontal="center" vertical="center"/>
      <protection hidden="1"/>
    </xf>
    <xf numFmtId="0" fontId="6" fillId="9" borderId="9" xfId="0" applyFont="1" applyFill="1" applyBorder="1" applyAlignment="1" applyProtection="1">
      <alignment horizontal="center" vertical="center"/>
      <protection hidden="1"/>
    </xf>
    <xf numFmtId="9" fontId="8" fillId="8" borderId="0" xfId="1" applyFont="1" applyFill="1" applyAlignment="1" applyProtection="1">
      <alignment horizontal="center" vertical="center" readingOrder="1"/>
      <protection hidden="1"/>
    </xf>
    <xf numFmtId="9" fontId="6" fillId="9" borderId="12" xfId="1" applyFont="1" applyFill="1" applyBorder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vertical="center"/>
      <protection hidden="1"/>
    </xf>
    <xf numFmtId="9" fontId="6" fillId="9" borderId="10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0" fillId="8" borderId="0" xfId="0" applyFill="1" applyProtection="1">
      <protection hidden="1"/>
    </xf>
    <xf numFmtId="0" fontId="0" fillId="13" borderId="0" xfId="0" applyFill="1" applyProtection="1">
      <protection hidden="1"/>
    </xf>
    <xf numFmtId="0" fontId="37" fillId="8" borderId="0" xfId="0" applyFont="1" applyFill="1" applyAlignment="1" applyProtection="1">
      <alignment horizontal="left" wrapText="1"/>
      <protection hidden="1"/>
    </xf>
    <xf numFmtId="0" fontId="2" fillId="13" borderId="0" xfId="0" applyFont="1" applyFill="1" applyProtection="1">
      <protection hidden="1"/>
    </xf>
    <xf numFmtId="0" fontId="38" fillId="8" borderId="0" xfId="0" applyFont="1" applyFill="1" applyAlignment="1" applyProtection="1">
      <alignment horizontal="left" wrapText="1"/>
      <protection hidden="1"/>
    </xf>
    <xf numFmtId="0" fontId="2" fillId="14" borderId="0" xfId="0" applyFont="1" applyFill="1"/>
    <xf numFmtId="0" fontId="0" fillId="14" borderId="0" xfId="0" applyFill="1" applyAlignment="1">
      <alignment wrapText="1"/>
    </xf>
    <xf numFmtId="9" fontId="2" fillId="14" borderId="0" xfId="1" applyFont="1" applyFill="1"/>
    <xf numFmtId="0" fontId="0" fillId="13" borderId="0" xfId="0" applyFill="1"/>
    <xf numFmtId="0" fontId="0" fillId="13" borderId="0" xfId="0" applyFill="1" applyAlignment="1">
      <alignment wrapText="1"/>
    </xf>
    <xf numFmtId="0" fontId="0" fillId="8" borderId="15" xfId="0" applyFill="1" applyBorder="1" applyAlignment="1">
      <alignment wrapText="1"/>
    </xf>
    <xf numFmtId="9" fontId="0" fillId="13" borderId="0" xfId="1" applyFont="1" applyFill="1"/>
    <xf numFmtId="0" fontId="2" fillId="14" borderId="0" xfId="0" applyFont="1" applyFill="1" applyAlignment="1">
      <alignment wrapText="1"/>
    </xf>
    <xf numFmtId="0" fontId="2" fillId="8" borderId="5" xfId="0" applyFont="1" applyFill="1" applyBorder="1"/>
    <xf numFmtId="9" fontId="2" fillId="8" borderId="9" xfId="1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" fillId="9" borderId="0" xfId="0" applyFont="1" applyFill="1" applyAlignment="1">
      <alignment horizontal="center"/>
    </xf>
    <xf numFmtId="0" fontId="8" fillId="8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9" borderId="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3">
    <cellStyle name="Neutro" xfId="2" builtinId="28"/>
    <cellStyle name="Normal" xfId="0" builtinId="0"/>
    <cellStyle name="Percentagem" xfId="1" builtinId="5"/>
  </cellStyles>
  <dxfs count="117">
    <dxf>
      <numFmt numFmtId="0" formatCode="General"/>
      <alignment horizontal="center" vertical="center" textRotation="0" indent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vertical="center" textRotation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vertical="center" textRotation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3" formatCode="0%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alignment vertical="center" textRotation="0" justifyLastLine="0" shrinkToFit="0"/>
    </dxf>
    <dxf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7" tint="-0.499984740745262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0.59996337778862885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7" tint="-0.499984740745262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0.59996337778862885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8CC068"/>
      <color rgb="FFB0D498"/>
      <color rgb="FF97C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2000" b="1"/>
              <a:t>Diagnóstico</a:t>
            </a:r>
            <a:r>
              <a:rPr lang="pt-PT" sz="2000" b="1" baseline="0"/>
              <a:t> Circular</a:t>
            </a:r>
            <a:endParaRPr lang="pt-PT" sz="2000" b="1"/>
          </a:p>
        </c:rich>
      </c:tx>
      <c:layout>
        <c:manualLayout>
          <c:xMode val="edge"/>
          <c:yMode val="edge"/>
          <c:x val="0.32111634956037394"/>
          <c:y val="1.1482302576255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9634510747501"/>
          <c:y val="0.181032031190276"/>
          <c:w val="0.48295125638151187"/>
          <c:h val="0.787667864332492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4.4430199510702734E-2"/>
                  <c:y val="6.4496117732174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4C-4D71-873E-41748FA6BF06}"/>
                </c:ext>
              </c:extLst>
            </c:dLbl>
            <c:dLbl>
              <c:idx val="1"/>
              <c:layout>
                <c:manualLayout>
                  <c:x val="-1.7088538273347181E-3"/>
                  <c:y val="-2.52167039815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C-4D71-873E-41748FA6BF06}"/>
                </c:ext>
              </c:extLst>
            </c:dLbl>
            <c:dLbl>
              <c:idx val="4"/>
              <c:layout>
                <c:manualLayout>
                  <c:x val="7.7773712179087396E-3"/>
                  <c:y val="-2.7158913055391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C-4D71-873E-41748FA6B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Diagnostic!$B$63:$B$67</c:f>
              <c:strCache>
                <c:ptCount val="5"/>
                <c:pt idx="0">
                  <c:v>1.   Product Acquisition</c:v>
                </c:pt>
                <c:pt idx="1">
                  <c:v>2. Storage</c:v>
                </c:pt>
                <c:pt idx="2">
                  <c:v>3. Menu Planning</c:v>
                </c:pt>
                <c:pt idx="3">
                  <c:v>4. Customer</c:v>
                </c:pt>
                <c:pt idx="4">
                  <c:v>5. Waste Management</c:v>
                </c:pt>
              </c:strCache>
            </c:strRef>
          </c:cat>
          <c:val>
            <c:numRef>
              <c:f>Diagnostic!$C$63:$C$67</c:f>
              <c:numCache>
                <c:formatCode>0%</c:formatCode>
                <c:ptCount val="5"/>
                <c:pt idx="0">
                  <c:v>0.42</c:v>
                </c:pt>
                <c:pt idx="1">
                  <c:v>0.9</c:v>
                </c:pt>
                <c:pt idx="2">
                  <c:v>0.5</c:v>
                </c:pt>
                <c:pt idx="3">
                  <c:v>0.25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C-4D71-873E-41748FA6B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17590944"/>
        <c:axId val="1917593440"/>
      </c:radarChart>
      <c:catAx>
        <c:axId val="191759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593440"/>
        <c:crosses val="autoZero"/>
        <c:auto val="1"/>
        <c:lblAlgn val="ctr"/>
        <c:lblOffset val="100"/>
        <c:noMultiLvlLbl val="0"/>
      </c:catAx>
      <c:valAx>
        <c:axId val="1917593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59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5516880</xdr:colOff>
      <xdr:row>2</xdr:row>
      <xdr:rowOff>7620</xdr:rowOff>
    </xdr:from>
    <xdr:to>
      <xdr:col>1</xdr:col>
      <xdr:colOff>1270</xdr:colOff>
      <xdr:row>2</xdr:row>
      <xdr:rowOff>640080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2484CF-C6DF-4FCD-AD7D-77C827CCFC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0" y="807720"/>
          <a:ext cx="105664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0</xdr:row>
      <xdr:rowOff>723900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BB88A1D-F74D-4888-BE3C-C438DDBE032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348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2468880</xdr:colOff>
      <xdr:row>0</xdr:row>
      <xdr:rowOff>0</xdr:rowOff>
    </xdr:from>
    <xdr:to>
      <xdr:col>0</xdr:col>
      <xdr:colOff>3718560</xdr:colOff>
      <xdr:row>0</xdr:row>
      <xdr:rowOff>655320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74720F8-081F-41B1-8AC9-58127076B1F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0"/>
          <a:ext cx="1249680" cy="6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4434840</xdr:colOff>
      <xdr:row>0</xdr:row>
      <xdr:rowOff>121920</xdr:rowOff>
    </xdr:from>
    <xdr:to>
      <xdr:col>1</xdr:col>
      <xdr:colOff>1905</xdr:colOff>
      <xdr:row>0</xdr:row>
      <xdr:rowOff>624840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E8E162D-00A1-43C0-BF9E-0B888548B6D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4840" y="121920"/>
          <a:ext cx="222504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145255</xdr:colOff>
      <xdr:row>50</xdr:row>
      <xdr:rowOff>175260</xdr:rowOff>
    </xdr:from>
    <xdr:to>
      <xdr:col>13</xdr:col>
      <xdr:colOff>220980</xdr:colOff>
      <xdr:row>71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64AA77-AE55-43FB-9850-6C0A76F5B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AFA2AE-CB55-440D-A181-7941CC728179}" name="Tabela224536" displayName="Tabela224536" ref="B3:W70" totalsRowShown="0" headerRowDxfId="25" dataDxfId="24" headerRowBorderDxfId="22" tableBorderDxfId="23">
  <tableColumns count="22">
    <tableColumn id="1" xr3:uid="{723908A1-871E-455E-BA33-21D474271D20}" name="Nº" dataDxfId="21"/>
    <tableColumn id="2" xr3:uid="{C7ED018A-86CC-4B59-A9B5-3388630C1DB6}" name="Practice" dataDxfId="20"/>
    <tableColumn id="15" xr3:uid="{C53DAABB-5F68-4EC6-8031-0F1EDC87E3A8}" name="10 R" dataDxfId="19"/>
    <tableColumn id="14" xr3:uid="{4F0D4D3E-B22F-448E-9388-63229AF68D50}" name="Atributed value [a]" dataDxfId="18">
      <calculatedColumnFormula>+IF(Tabela224536[[#This Row],[10 R]]="R0 - Recusar",10,IF(Tabela224536[[#This Row],[10 R]]="R1 - Repensar",9,IF(Tabela224536[[#This Row],[10 R]]="R2 - Reduzir",8,IF(Tabela224536[[#This Row],[10 R]]="R3 - Reutilizar",7,IF(Tabela224536[[#This Row],[10 R]]="R4 - Reparar",6,IF(Tabela224536[[#This Row],[10 R]]="R5 - Recondicionar",5,IF(Tabela224536[[#This Row],[10 R]]="R6 - Remanufaturar",4,IF(Tabela224536[[#This Row],[10 R]]="R7 - Realocar",3,IF(Tabela224536[[#This Row],[10 R]]="R8 - Reciclar",2,IF(Tabela224536[[#This Row],[10 R]]="R9 - Valorizar",1,0))))))))))</calculatedColumnFormula>
    </tableColumn>
    <tableColumn id="13" xr3:uid="{A6F29D93-5F27-4F8F-B86F-3C19E4DF0982}" name="Material Value [b]" dataDxfId="17"/>
    <tableColumn id="12" xr3:uid="{5CEA4685-5990-4A63-928F-07CEA0612398}" name="% value" dataDxfId="16">
      <calculatedColumnFormula>+IF(Tabela224536[[#This Row],[Material Value '[b']]]="Preserva
Evita extração de recursos naturais",100%,IF(Tabela224536[[#This Row],[Material Value '[b']]]="Reutiliza
Produto não vendido, redistribuido para consumo humano",50%,IF(Tabela224536[[#This Row],[Material Value '[b']]]="Redistribuição
Produto não vendido, redistribuido para consumo não humano",25%,IF(Tabela224536[[#This Row],[Material Value '[b']]]="Reprocessamento Bioquímico
Reprocessamento, para outro fim industrial",2%,IF(Tabela224536[[#This Row],[Material Value '[b']]]="Valorização Orgânica
Compostagem/ digestão anaeróbia",1%,0)))))</calculatedColumnFormula>
    </tableColumn>
    <tableColumn id="3" xr3:uid="{EACB8265-543F-4FAB-A412-7C066D88ACCD}" name="Final score_x000a_[a]x[b]=c" dataDxfId="15"/>
    <tableColumn id="4" xr3:uid="{DE563BC8-270A-4EF4-AA4A-42BCA7E7DCFD}" name="LansinkLadder" dataDxfId="14">
      <calculatedColumnFormula>+IF(Tabela224536[[#This Row],[Final score
'[a']x'[b']=c]]&gt;=8,"Prevenção",(IF(Tabela224536[[#This Row],[Final score
'[a']x'[b']=c]]=3.5,"Reutilização",(IF(Tabela224536[[#This Row],[Final score
'[a']x'[b']=c]]=0.08,"Reciclagem",IF(Tabela224536[[#This Row],[Final score
'[a']x'[b']=c]]=0.02,"Reciclagem","Valorização Energética"))))))</calculatedColumnFormula>
    </tableColumn>
    <tableColumn id="5" xr3:uid="{E500011F-3134-4B72-9D8B-4ED6084C1EBC}" name="Investment" dataDxfId="13"/>
    <tableColumn id="19" xr3:uid="{E879B228-47CA-4A00-AA9A-7DE9834EF420}" name="score" dataDxfId="12">
      <calculatedColumnFormula>+IF(Tabela224536[[#This Row],[Investment]]="Não",1,IF(Tabela224536[[#This Row],[Investment]]="sim",0,""))</calculatedColumnFormula>
    </tableColumn>
    <tableColumn id="16" xr3:uid="{D4C5688D-1984-4430-897A-738574B8A02F}" name="Cost benefit" dataDxfId="11">
      <calculatedColumnFormula>+IF(Tabela224536[[#This Row],[Investment]]="Poupança",3,IF(Tabela224536[[#This Row],[Investment]]="neutro",2,"1"))</calculatedColumnFormula>
    </tableColumn>
    <tableColumn id="20" xr3:uid="{8BA52C66-6C91-4486-9E68-941FC95B5A4F}" name="score3" dataDxfId="10">
      <calculatedColumnFormula array="1">+IF(Tabela224536[Cost benefit]="Poupança",1,IF(Tabela224536[Cost benefit]="sim",0,""))</calculatedColumnFormula>
    </tableColumn>
    <tableColumn id="21" xr3:uid="{13FB1199-8824-4C93-9C69-B7193FCC3819}" name="score (VE)" dataDxfId="9">
      <calculatedColumnFormula>+Tabela224536[[#This Row],[score3]]+Tabela224536[[#This Row],[score]]</calculatedColumnFormula>
    </tableColumn>
    <tableColumn id="9" xr3:uid="{88C3A0B9-D628-47C8-AE72-C11CDD5FDC3A}" name="Economic viability" dataDxfId="8">
      <calculatedColumnFormula>+IF(Tabela224536[[#This Row],[score (VE)]]=3,"Elevada",IF(Tabela224536[[#This Row],[score (VE)]]=2,"Neutra","Reduzida"))</calculatedColumnFormula>
    </tableColumn>
    <tableColumn id="24" xr3:uid="{C9D4928D-82C2-4AF2-900F-09EBEB7D98B1}" name="Technology" dataDxfId="7"/>
    <tableColumn id="23" xr3:uid="{371262BC-53E0-40CE-86E8-BB065520D100}" name="Process" dataDxfId="6"/>
    <tableColumn id="22" xr3:uid="{48D8F3FC-1F8A-411F-BC8F-550854A90909}" name="Know-How" dataDxfId="5"/>
    <tableColumn id="17" xr3:uid="{C079091C-1C92-4D29-A712-6F1CB6AE3323}" name="Score (VT)" dataDxfId="4">
      <calculatedColumnFormula>+IF(#REF!="Implementação fácil",3,IF(#REF!="Implementação Trabalhosa",2,1))</calculatedColumnFormula>
    </tableColumn>
    <tableColumn id="11" xr3:uid="{2685F1AB-164B-482F-A1A5-46ECF45FE93F}" name="Technical viability" dataDxfId="3">
      <calculatedColumnFormula>+IF(Tabela224536[[#This Row],[score (VE)]]=3,"Elevada",IF(Tabela224536[[#This Row],[score (VE)]]=2,"Neutra","Reduzida"))</calculatedColumnFormula>
    </tableColumn>
    <tableColumn id="6" xr3:uid="{94C7788D-34DC-41D4-9F19-7B356E6160C5}" name="Score (TE analisys)" dataDxfId="2">
      <calculatedColumnFormula>+#REF!*Tabela224536[[#This Row],[Investment]]</calculatedColumnFormula>
    </tableColumn>
    <tableColumn id="18" xr3:uid="{B73F9B6F-32AD-4E6B-A93B-388664AF009C}" name="Implementation Potential" dataDxfId="1">
      <calculatedColumnFormula>+IF(Tabela224536[[#This Row],[Score (TE analisys)]]=9,"Imediato",IF(Tabela224536[[#This Row],[Score (TE analisys)]]=6,"Muito Elevado",IF(Tabela224536[[#This Row],[Score (TE analisys)]]=4,"Elevado",IF(Tabela224536[[#This Row],[Score (TE analisys)]]=3,"Reduzido",IF(Tabela224536[[#This Row],[Score (TE analisys)]]=2,"Muito Reduzido","Impraticável")))))</calculatedColumnFormula>
    </tableColumn>
    <tableColumn id="8" xr3:uid="{5647B23D-D50C-4C0F-B4C3-5CE9C69FAD45}" name="FINAL SCORE" dataDxfId="0">
      <calculatedColumnFormula>+Tabela224536[[#This Row],[Score (TE analisys)]]*Tabela224536[[#This Row],[Final score
'[a']x'[b']=c]]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D214-F0E9-430B-987D-7AD774682C9F}">
  <dimension ref="A1:A12"/>
  <sheetViews>
    <sheetView showGridLines="0" tabSelected="1" workbookViewId="0">
      <selection activeCell="E7" sqref="E7"/>
    </sheetView>
  </sheetViews>
  <sheetFormatPr defaultColWidth="8.85546875" defaultRowHeight="14.25"/>
  <cols>
    <col min="1" max="1" width="97.140625" style="135" customWidth="1"/>
    <col min="2" max="16384" width="8.85546875" style="135"/>
  </cols>
  <sheetData>
    <row r="1" spans="1:1" ht="58.9" customHeight="1">
      <c r="A1" s="134"/>
    </row>
    <row r="2" spans="1:1" ht="4.9000000000000004" customHeight="1"/>
    <row r="3" spans="1:1" ht="52.9" customHeight="1">
      <c r="A3" s="136" t="s">
        <v>0</v>
      </c>
    </row>
    <row r="5" spans="1:1">
      <c r="A5" s="137" t="s">
        <v>1</v>
      </c>
    </row>
    <row r="6" spans="1:1" ht="88.5">
      <c r="A6" s="138" t="s">
        <v>2</v>
      </c>
    </row>
    <row r="8" spans="1:1">
      <c r="A8" s="137" t="s">
        <v>3</v>
      </c>
    </row>
    <row r="9" spans="1:1">
      <c r="A9" s="138" t="s">
        <v>4</v>
      </c>
    </row>
    <row r="11" spans="1:1">
      <c r="A11" s="137" t="s">
        <v>5</v>
      </c>
    </row>
    <row r="12" spans="1:1">
      <c r="A12" s="138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BF33-2C1A-456A-9B46-7608D82BDF00}">
  <dimension ref="A4:I95"/>
  <sheetViews>
    <sheetView showGridLines="0" view="pageLayout" zoomScaleNormal="100" workbookViewId="0">
      <selection activeCell="A11" sqref="A11:I15"/>
    </sheetView>
  </sheetViews>
  <sheetFormatPr defaultRowHeight="14.25"/>
  <cols>
    <col min="1" max="1" width="13.85546875" customWidth="1"/>
    <col min="2" max="2" width="12.140625" customWidth="1"/>
    <col min="9" max="9" width="6" customWidth="1"/>
  </cols>
  <sheetData>
    <row r="4" spans="1:9" ht="18">
      <c r="A4" s="112" t="s">
        <v>7</v>
      </c>
    </row>
    <row r="5" spans="1:9" ht="18">
      <c r="A5" s="112"/>
    </row>
    <row r="6" spans="1:9" ht="18">
      <c r="A6" s="112" t="s">
        <v>8</v>
      </c>
    </row>
    <row r="7" spans="1:9" ht="15.75">
      <c r="A7" s="113" t="s">
        <v>9</v>
      </c>
    </row>
    <row r="8" spans="1:9" ht="49.5" customHeight="1">
      <c r="A8" s="151" t="s">
        <v>10</v>
      </c>
      <c r="B8" s="151"/>
      <c r="C8" s="151"/>
      <c r="D8" s="151"/>
      <c r="E8" s="151"/>
      <c r="F8" s="151"/>
      <c r="G8" s="151"/>
      <c r="H8" s="151"/>
      <c r="I8" s="151"/>
    </row>
    <row r="9" spans="1:9" ht="18">
      <c r="A9" s="112"/>
    </row>
    <row r="10" spans="1:9" ht="15.75">
      <c r="A10" s="113" t="s">
        <v>11</v>
      </c>
    </row>
    <row r="11" spans="1:9">
      <c r="A11" s="151" t="s">
        <v>12</v>
      </c>
      <c r="B11" s="151"/>
      <c r="C11" s="151"/>
      <c r="D11" s="151"/>
      <c r="E11" s="151"/>
      <c r="F11" s="151"/>
      <c r="G11" s="151"/>
      <c r="H11" s="151"/>
      <c r="I11" s="151"/>
    </row>
    <row r="12" spans="1:9">
      <c r="A12" s="151" t="s">
        <v>13</v>
      </c>
      <c r="B12" s="151"/>
      <c r="C12" s="151"/>
      <c r="D12" s="151"/>
      <c r="E12" s="151"/>
      <c r="F12" s="151"/>
      <c r="G12" s="151"/>
      <c r="H12" s="151"/>
      <c r="I12" s="151"/>
    </row>
    <row r="13" spans="1:9">
      <c r="A13" s="151" t="s">
        <v>14</v>
      </c>
      <c r="B13" s="151"/>
      <c r="C13" s="151"/>
      <c r="D13" s="151"/>
      <c r="E13" s="151"/>
      <c r="F13" s="151"/>
      <c r="G13" s="151"/>
      <c r="H13" s="151"/>
      <c r="I13" s="151"/>
    </row>
    <row r="14" spans="1:9" ht="14.25" customHeight="1">
      <c r="A14" s="151" t="s">
        <v>15</v>
      </c>
      <c r="B14" s="151"/>
      <c r="C14" s="151"/>
      <c r="D14" s="151"/>
      <c r="E14" s="151"/>
      <c r="F14" s="151"/>
      <c r="G14" s="151"/>
      <c r="H14" s="151"/>
      <c r="I14" s="151"/>
    </row>
    <row r="15" spans="1:9">
      <c r="A15" s="151" t="s">
        <v>16</v>
      </c>
      <c r="B15" s="151"/>
      <c r="C15" s="151"/>
      <c r="D15" s="151"/>
      <c r="E15" s="151"/>
      <c r="F15" s="151"/>
      <c r="G15" s="151"/>
      <c r="H15" s="151"/>
      <c r="I15" s="151"/>
    </row>
    <row r="16" spans="1:9" ht="18">
      <c r="A16" s="112"/>
    </row>
    <row r="17" spans="1:9" ht="14.25" customHeight="1">
      <c r="A17" s="113" t="s">
        <v>17</v>
      </c>
    </row>
    <row r="18" spans="1:9" ht="14.25" customHeight="1">
      <c r="A18" s="151" t="s">
        <v>18</v>
      </c>
      <c r="B18" s="151"/>
      <c r="C18" s="151"/>
      <c r="D18" s="151"/>
      <c r="E18" s="151"/>
      <c r="F18" s="151"/>
      <c r="G18" s="151"/>
      <c r="H18" s="151"/>
      <c r="I18" s="151"/>
    </row>
    <row r="19" spans="1:9" ht="14.25" customHeight="1">
      <c r="A19" s="112"/>
    </row>
    <row r="20" spans="1:9" ht="14.25" customHeight="1">
      <c r="A20" s="112"/>
    </row>
    <row r="21" spans="1:9" ht="14.25" customHeight="1">
      <c r="A21" s="112" t="s">
        <v>19</v>
      </c>
    </row>
    <row r="22" spans="1:9" ht="15.75">
      <c r="A22" s="113" t="s">
        <v>20</v>
      </c>
    </row>
    <row r="23" spans="1:9" ht="63.75" customHeight="1">
      <c r="A23" s="151" t="s">
        <v>21</v>
      </c>
      <c r="B23" s="151"/>
      <c r="C23" s="151"/>
      <c r="D23" s="151"/>
      <c r="E23" s="151"/>
      <c r="F23" s="151"/>
      <c r="G23" s="151"/>
      <c r="H23" s="151"/>
      <c r="I23" s="151"/>
    </row>
    <row r="24" spans="1:9" ht="14.25" customHeight="1">
      <c r="A24" s="160" t="s">
        <v>22</v>
      </c>
      <c r="B24" s="161"/>
      <c r="C24" s="162"/>
      <c r="D24" s="133"/>
      <c r="E24" s="133"/>
      <c r="F24" s="133"/>
      <c r="G24" s="133"/>
      <c r="H24" s="133"/>
      <c r="I24" s="133"/>
    </row>
    <row r="25" spans="1:9">
      <c r="A25" s="160" t="s">
        <v>23</v>
      </c>
      <c r="B25" s="161"/>
      <c r="C25" s="162"/>
    </row>
    <row r="26" spans="1:9" ht="15" customHeight="1">
      <c r="A26" s="160" t="s">
        <v>24</v>
      </c>
      <c r="B26" s="161"/>
      <c r="C26" s="162"/>
      <c r="D26" s="99"/>
      <c r="E26" s="99"/>
      <c r="F26" s="99"/>
      <c r="G26" s="99"/>
      <c r="H26" s="99"/>
      <c r="I26" s="99"/>
    </row>
    <row r="27" spans="1:9" ht="15" customHeight="1">
      <c r="A27" s="160" t="s">
        <v>25</v>
      </c>
      <c r="B27" s="161"/>
      <c r="C27" s="162"/>
      <c r="D27" s="99"/>
      <c r="E27" s="99"/>
      <c r="F27" s="99"/>
      <c r="G27" s="99"/>
      <c r="H27" s="99"/>
      <c r="I27" s="99"/>
    </row>
    <row r="28" spans="1:9">
      <c r="A28" s="160" t="s">
        <v>26</v>
      </c>
      <c r="B28" s="161"/>
      <c r="C28" s="162"/>
      <c r="D28" s="99"/>
      <c r="E28" s="99"/>
      <c r="F28" s="99"/>
      <c r="G28" s="99"/>
      <c r="H28" s="99"/>
      <c r="I28" s="99"/>
    </row>
    <row r="29" spans="1:9" ht="37.5" customHeight="1">
      <c r="A29" s="164" t="s">
        <v>27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>
      <c r="A30" s="108" t="s">
        <v>28</v>
      </c>
    </row>
    <row r="31" spans="1:9" ht="68.25" customHeight="1">
      <c r="A31" s="151" t="s">
        <v>29</v>
      </c>
      <c r="B31" s="163"/>
      <c r="C31" s="163"/>
      <c r="D31" s="163"/>
      <c r="E31" s="163"/>
      <c r="F31" s="163"/>
      <c r="G31" s="163"/>
      <c r="H31" s="163"/>
      <c r="I31" s="163"/>
    </row>
    <row r="33" spans="1:9">
      <c r="A33" s="114" t="s">
        <v>30</v>
      </c>
    </row>
    <row r="34" spans="1:9" ht="15" customHeight="1">
      <c r="A34" s="151" t="s">
        <v>31</v>
      </c>
      <c r="B34" s="151"/>
      <c r="C34" s="151"/>
      <c r="D34" s="151"/>
      <c r="E34" s="151"/>
      <c r="F34" s="151"/>
      <c r="G34" s="151"/>
      <c r="H34" s="151"/>
      <c r="I34" s="99"/>
    </row>
    <row r="35" spans="1:9">
      <c r="A35" s="151"/>
      <c r="B35" s="151"/>
      <c r="C35" s="151"/>
      <c r="D35" s="151"/>
      <c r="E35" s="151"/>
      <c r="F35" s="151"/>
      <c r="G35" s="151"/>
      <c r="H35" s="151"/>
    </row>
    <row r="36" spans="1:9">
      <c r="A36" t="s">
        <v>32</v>
      </c>
    </row>
    <row r="37" spans="1:9" ht="14.65" thickBot="1">
      <c r="A37" s="109" t="s">
        <v>33</v>
      </c>
      <c r="B37" s="157" t="s">
        <v>34</v>
      </c>
      <c r="C37" s="157"/>
      <c r="D37" s="157"/>
      <c r="E37" s="157"/>
      <c r="F37" s="157"/>
      <c r="G37" s="157"/>
      <c r="H37" s="157"/>
    </row>
    <row r="38" spans="1:9" ht="30" customHeight="1">
      <c r="A38" s="101" t="s">
        <v>35</v>
      </c>
      <c r="B38" s="158" t="s">
        <v>36</v>
      </c>
      <c r="C38" s="158"/>
      <c r="D38" s="158"/>
      <c r="E38" s="158"/>
      <c r="F38" s="158"/>
      <c r="G38" s="158"/>
      <c r="H38" s="158"/>
      <c r="I38" s="100"/>
    </row>
    <row r="39" spans="1:9" ht="15" customHeight="1">
      <c r="A39" s="107" t="s">
        <v>37</v>
      </c>
      <c r="B39" s="159" t="s">
        <v>38</v>
      </c>
      <c r="C39" s="159"/>
      <c r="D39" s="159"/>
      <c r="E39" s="159"/>
      <c r="F39" s="159"/>
      <c r="G39" s="159"/>
      <c r="H39" s="159"/>
      <c r="I39" s="100"/>
    </row>
    <row r="40" spans="1:9" ht="27" customHeight="1" thickBot="1">
      <c r="A40" s="102" t="s">
        <v>39</v>
      </c>
      <c r="B40" s="155" t="s">
        <v>40</v>
      </c>
      <c r="C40" s="155"/>
      <c r="D40" s="155"/>
      <c r="E40" s="155"/>
      <c r="F40" s="155"/>
      <c r="G40" s="155"/>
      <c r="H40" s="155"/>
      <c r="I40" s="100"/>
    </row>
    <row r="41" spans="1:9" ht="33" customHeight="1">
      <c r="A41" s="105" t="s">
        <v>41</v>
      </c>
      <c r="B41" s="158" t="s">
        <v>42</v>
      </c>
      <c r="C41" s="158"/>
      <c r="D41" s="158"/>
      <c r="E41" s="158"/>
      <c r="F41" s="158"/>
      <c r="G41" s="158"/>
      <c r="H41" s="158"/>
      <c r="I41" s="100"/>
    </row>
    <row r="42" spans="1:9" ht="23.25" customHeight="1" thickBot="1">
      <c r="A42" s="106" t="s">
        <v>43</v>
      </c>
      <c r="B42" s="155" t="s">
        <v>44</v>
      </c>
      <c r="C42" s="155"/>
      <c r="D42" s="155"/>
      <c r="E42" s="155"/>
      <c r="F42" s="155"/>
      <c r="G42" s="155"/>
      <c r="H42" s="155"/>
      <c r="I42" s="100"/>
    </row>
    <row r="43" spans="1:9" ht="21" customHeight="1">
      <c r="A43" s="103" t="s">
        <v>45</v>
      </c>
      <c r="B43" s="158" t="s">
        <v>46</v>
      </c>
      <c r="C43" s="158"/>
      <c r="D43" s="158"/>
      <c r="E43" s="158"/>
      <c r="F43" s="158"/>
      <c r="G43" s="158"/>
      <c r="H43" s="158"/>
      <c r="I43" s="100"/>
    </row>
    <row r="44" spans="1:9" ht="15.75" customHeight="1" thickBot="1">
      <c r="A44" s="104" t="s">
        <v>47</v>
      </c>
      <c r="B44" s="155" t="s">
        <v>48</v>
      </c>
      <c r="C44" s="155"/>
      <c r="D44" s="155"/>
      <c r="E44" s="155"/>
      <c r="F44" s="155"/>
      <c r="G44" s="155"/>
      <c r="H44" s="155"/>
      <c r="I44" s="100"/>
    </row>
    <row r="48" spans="1:9" ht="15" customHeight="1">
      <c r="A48" s="156" t="s">
        <v>49</v>
      </c>
      <c r="B48" s="156"/>
      <c r="C48" s="156"/>
      <c r="D48" s="156"/>
      <c r="E48" s="156"/>
      <c r="F48" s="156"/>
      <c r="G48" s="156"/>
      <c r="H48" s="156"/>
      <c r="I48" s="156"/>
    </row>
    <row r="49" spans="1:9">
      <c r="A49" t="s">
        <v>50</v>
      </c>
      <c r="B49" s="99"/>
      <c r="C49" s="99"/>
      <c r="D49" s="99"/>
      <c r="E49" s="99"/>
      <c r="F49" s="99"/>
      <c r="G49" s="99"/>
      <c r="H49" s="99"/>
    </row>
    <row r="50" spans="1:9">
      <c r="A50" s="109" t="s">
        <v>51</v>
      </c>
      <c r="B50" s="154" t="s">
        <v>52</v>
      </c>
      <c r="C50" s="154"/>
      <c r="D50" s="154"/>
      <c r="E50" s="154"/>
      <c r="F50" s="154"/>
      <c r="G50" s="154"/>
      <c r="H50" s="154"/>
      <c r="I50" s="154"/>
    </row>
    <row r="51" spans="1:9">
      <c r="A51" s="110" t="s">
        <v>53</v>
      </c>
      <c r="B51" s="149" t="s">
        <v>54</v>
      </c>
      <c r="C51" s="149"/>
      <c r="D51" s="149"/>
      <c r="E51" s="149"/>
      <c r="F51" s="149"/>
      <c r="G51" s="149"/>
      <c r="H51" s="149"/>
      <c r="I51" s="150"/>
    </row>
    <row r="52" spans="1:9">
      <c r="A52" s="110" t="s">
        <v>55</v>
      </c>
      <c r="B52" s="149" t="s">
        <v>56</v>
      </c>
      <c r="C52" s="149"/>
      <c r="D52" s="149"/>
      <c r="E52" s="149"/>
      <c r="F52" s="149"/>
      <c r="G52" s="149"/>
      <c r="H52" s="149"/>
      <c r="I52" s="150"/>
    </row>
    <row r="53" spans="1:9">
      <c r="A53" s="110" t="s">
        <v>57</v>
      </c>
      <c r="B53" s="149" t="s">
        <v>58</v>
      </c>
      <c r="C53" s="149"/>
      <c r="D53" s="149"/>
      <c r="E53" s="149"/>
      <c r="F53" s="149"/>
      <c r="G53" s="149"/>
      <c r="H53" s="149"/>
      <c r="I53" s="150"/>
    </row>
    <row r="54" spans="1:9" ht="26.25">
      <c r="A54" s="110" t="s">
        <v>59</v>
      </c>
      <c r="B54" s="149" t="s">
        <v>60</v>
      </c>
      <c r="C54" s="149"/>
      <c r="D54" s="149"/>
      <c r="E54" s="149"/>
      <c r="F54" s="149"/>
      <c r="G54" s="149"/>
      <c r="H54" s="149"/>
      <c r="I54" s="150"/>
    </row>
    <row r="55" spans="1:9" ht="26.25">
      <c r="A55" s="110" t="s">
        <v>61</v>
      </c>
      <c r="B55" s="149" t="s">
        <v>62</v>
      </c>
      <c r="C55" s="149"/>
      <c r="D55" s="149"/>
      <c r="E55" s="149"/>
      <c r="F55" s="149"/>
      <c r="G55" s="149"/>
      <c r="H55" s="149"/>
      <c r="I55" s="150"/>
    </row>
    <row r="56" spans="1:9">
      <c r="A56" s="110" t="s">
        <v>63</v>
      </c>
      <c r="B56" s="149" t="s">
        <v>64</v>
      </c>
      <c r="C56" s="149"/>
      <c r="D56" s="149"/>
      <c r="E56" s="149"/>
      <c r="F56" s="149"/>
      <c r="G56" s="149"/>
      <c r="H56" s="149"/>
      <c r="I56" s="150"/>
    </row>
    <row r="57" spans="1:9">
      <c r="A57" s="3"/>
    </row>
    <row r="58" spans="1:9" ht="15.75">
      <c r="A58" s="111" t="s">
        <v>65</v>
      </c>
    </row>
    <row r="59" spans="1:9" ht="30.75" customHeight="1">
      <c r="A59" s="151" t="s">
        <v>66</v>
      </c>
      <c r="B59" s="151"/>
      <c r="C59" s="151"/>
      <c r="D59" s="151"/>
      <c r="E59" s="151"/>
      <c r="F59" s="151"/>
      <c r="G59" s="151"/>
      <c r="H59" s="151"/>
      <c r="I59" s="151"/>
    </row>
    <row r="61" spans="1:9">
      <c r="A61" s="115" t="s">
        <v>67</v>
      </c>
    </row>
    <row r="62" spans="1:9">
      <c r="A62" s="2" t="s">
        <v>68</v>
      </c>
    </row>
    <row r="63" spans="1:9">
      <c r="A63" s="109" t="s">
        <v>51</v>
      </c>
      <c r="B63" s="154" t="s">
        <v>52</v>
      </c>
      <c r="C63" s="154"/>
      <c r="D63" s="154"/>
      <c r="E63" s="154"/>
      <c r="F63" s="154"/>
      <c r="G63" s="154"/>
      <c r="H63" s="154"/>
      <c r="I63" s="154"/>
    </row>
    <row r="64" spans="1:9">
      <c r="A64" s="110" t="s">
        <v>69</v>
      </c>
      <c r="B64" s="149" t="s">
        <v>70</v>
      </c>
      <c r="C64" s="149"/>
      <c r="D64" s="149"/>
      <c r="E64" s="149"/>
      <c r="F64" s="149"/>
      <c r="G64" s="149"/>
      <c r="H64" s="149"/>
      <c r="I64" s="150"/>
    </row>
    <row r="65" spans="1:9">
      <c r="A65" s="110" t="s">
        <v>71</v>
      </c>
      <c r="B65" s="149" t="s">
        <v>72</v>
      </c>
      <c r="C65" s="149"/>
      <c r="D65" s="149"/>
      <c r="E65" s="149"/>
      <c r="F65" s="149"/>
      <c r="G65" s="149"/>
      <c r="H65" s="149"/>
      <c r="I65" s="150"/>
    </row>
    <row r="67" spans="1:9">
      <c r="A67" s="2" t="s">
        <v>73</v>
      </c>
    </row>
    <row r="68" spans="1:9">
      <c r="A68" s="109" t="s">
        <v>51</v>
      </c>
      <c r="B68" s="154" t="s">
        <v>52</v>
      </c>
      <c r="C68" s="154"/>
      <c r="D68" s="154"/>
      <c r="E68" s="154"/>
      <c r="F68" s="154"/>
      <c r="G68" s="154"/>
      <c r="H68" s="154"/>
      <c r="I68" s="154"/>
    </row>
    <row r="69" spans="1:9">
      <c r="A69" s="110" t="s">
        <v>74</v>
      </c>
      <c r="B69" s="149" t="s">
        <v>75</v>
      </c>
      <c r="C69" s="149"/>
      <c r="D69" s="149"/>
      <c r="E69" s="149"/>
      <c r="F69" s="149"/>
      <c r="G69" s="149"/>
      <c r="H69" s="149"/>
      <c r="I69" s="150"/>
    </row>
    <row r="70" spans="1:9" ht="24" customHeight="1">
      <c r="A70" s="110" t="s">
        <v>76</v>
      </c>
      <c r="B70" s="149" t="s">
        <v>77</v>
      </c>
      <c r="C70" s="149"/>
      <c r="D70" s="149"/>
      <c r="E70" s="149"/>
      <c r="F70" s="149"/>
      <c r="G70" s="149"/>
      <c r="H70" s="149"/>
      <c r="I70" s="150"/>
    </row>
    <row r="71" spans="1:9" ht="27" customHeight="1">
      <c r="A71" s="110" t="s">
        <v>78</v>
      </c>
      <c r="B71" s="149" t="s">
        <v>79</v>
      </c>
      <c r="C71" s="149"/>
      <c r="D71" s="149"/>
      <c r="E71" s="149"/>
      <c r="F71" s="149"/>
      <c r="G71" s="149"/>
      <c r="H71" s="149"/>
      <c r="I71" s="150"/>
    </row>
    <row r="73" spans="1:9">
      <c r="A73" s="115" t="s">
        <v>80</v>
      </c>
    </row>
    <row r="74" spans="1:9">
      <c r="A74" s="2" t="s">
        <v>81</v>
      </c>
    </row>
    <row r="75" spans="1:9">
      <c r="A75" s="109" t="s">
        <v>51</v>
      </c>
      <c r="B75" s="154" t="s">
        <v>52</v>
      </c>
      <c r="C75" s="154"/>
      <c r="D75" s="154"/>
      <c r="E75" s="154"/>
      <c r="F75" s="154"/>
      <c r="G75" s="154"/>
      <c r="H75" s="154"/>
      <c r="I75" s="154"/>
    </row>
    <row r="76" spans="1:9">
      <c r="A76" s="110" t="s">
        <v>82</v>
      </c>
      <c r="B76" s="149" t="s">
        <v>83</v>
      </c>
      <c r="C76" s="149"/>
      <c r="D76" s="149"/>
      <c r="E76" s="149"/>
      <c r="F76" s="149"/>
      <c r="G76" s="149"/>
      <c r="H76" s="149"/>
      <c r="I76" s="150"/>
    </row>
    <row r="77" spans="1:9">
      <c r="A77" s="110" t="s">
        <v>84</v>
      </c>
      <c r="B77" s="149" t="s">
        <v>85</v>
      </c>
      <c r="C77" s="149"/>
      <c r="D77" s="149"/>
      <c r="E77" s="149"/>
      <c r="F77" s="149"/>
      <c r="G77" s="149"/>
      <c r="H77" s="149"/>
      <c r="I77" s="150"/>
    </row>
    <row r="79" spans="1:9">
      <c r="A79" s="2" t="s">
        <v>86</v>
      </c>
    </row>
    <row r="80" spans="1:9">
      <c r="A80" s="109" t="s">
        <v>51</v>
      </c>
      <c r="B80" s="154" t="s">
        <v>52</v>
      </c>
      <c r="C80" s="154"/>
      <c r="D80" s="154"/>
      <c r="E80" s="154"/>
      <c r="F80" s="154"/>
      <c r="G80" s="154"/>
      <c r="H80" s="154"/>
      <c r="I80" s="154"/>
    </row>
    <row r="81" spans="1:9" s="99" customFormat="1" ht="24.75" customHeight="1">
      <c r="A81" s="110" t="s">
        <v>82</v>
      </c>
      <c r="B81" s="152" t="s">
        <v>87</v>
      </c>
      <c r="C81" s="152"/>
      <c r="D81" s="152"/>
      <c r="E81" s="152"/>
      <c r="F81" s="152"/>
      <c r="G81" s="152"/>
      <c r="H81" s="152"/>
      <c r="I81" s="153"/>
    </row>
    <row r="82" spans="1:9" s="99" customFormat="1" ht="23.25" customHeight="1">
      <c r="A82" s="110" t="s">
        <v>84</v>
      </c>
      <c r="B82" s="152" t="s">
        <v>88</v>
      </c>
      <c r="C82" s="152"/>
      <c r="D82" s="152"/>
      <c r="E82" s="152"/>
      <c r="F82" s="152"/>
      <c r="G82" s="152"/>
      <c r="H82" s="152"/>
      <c r="I82" s="153"/>
    </row>
    <row r="84" spans="1:9">
      <c r="A84" s="2" t="s">
        <v>89</v>
      </c>
    </row>
    <row r="85" spans="1:9">
      <c r="A85" s="109" t="s">
        <v>51</v>
      </c>
      <c r="B85" s="154" t="s">
        <v>52</v>
      </c>
      <c r="C85" s="154"/>
      <c r="D85" s="154"/>
      <c r="E85" s="154"/>
      <c r="F85" s="154"/>
      <c r="G85" s="154"/>
      <c r="H85" s="154"/>
      <c r="I85" s="154"/>
    </row>
    <row r="86" spans="1:9">
      <c r="A86" s="110" t="s">
        <v>82</v>
      </c>
      <c r="B86" s="149" t="s">
        <v>90</v>
      </c>
      <c r="C86" s="149"/>
      <c r="D86" s="149"/>
      <c r="E86" s="149"/>
      <c r="F86" s="149"/>
      <c r="G86" s="149"/>
      <c r="H86" s="149"/>
      <c r="I86" s="150"/>
    </row>
    <row r="87" spans="1:9" ht="21.75" customHeight="1">
      <c r="A87" s="110" t="s">
        <v>84</v>
      </c>
      <c r="B87" s="152" t="s">
        <v>91</v>
      </c>
      <c r="C87" s="152"/>
      <c r="D87" s="152"/>
      <c r="E87" s="152"/>
      <c r="F87" s="152"/>
      <c r="G87" s="152"/>
      <c r="H87" s="152"/>
      <c r="I87" s="153"/>
    </row>
    <row r="93" spans="1:9" ht="18">
      <c r="A93" s="112" t="s">
        <v>92</v>
      </c>
    </row>
    <row r="94" spans="1:9" ht="26.25" customHeight="1">
      <c r="A94" s="151" t="s">
        <v>93</v>
      </c>
      <c r="B94" s="151"/>
      <c r="C94" s="151"/>
      <c r="D94" s="151"/>
      <c r="E94" s="151"/>
      <c r="F94" s="151"/>
      <c r="G94" s="151"/>
      <c r="H94" s="151"/>
      <c r="I94" s="151"/>
    </row>
    <row r="95" spans="1:9" ht="27" customHeight="1">
      <c r="A95" s="151" t="s">
        <v>94</v>
      </c>
      <c r="B95" s="151"/>
      <c r="C95" s="151"/>
      <c r="D95" s="151"/>
      <c r="E95" s="151"/>
      <c r="F95" s="151"/>
      <c r="G95" s="151"/>
      <c r="H95" s="151"/>
      <c r="I95" s="151"/>
    </row>
  </sheetData>
  <mergeCells count="51">
    <mergeCell ref="A15:I15"/>
    <mergeCell ref="A18:I18"/>
    <mergeCell ref="A8:I8"/>
    <mergeCell ref="A11:I11"/>
    <mergeCell ref="A12:I12"/>
    <mergeCell ref="A13:I13"/>
    <mergeCell ref="A14:I14"/>
    <mergeCell ref="A26:C26"/>
    <mergeCell ref="A27:C27"/>
    <mergeCell ref="A28:C28"/>
    <mergeCell ref="A31:I31"/>
    <mergeCell ref="A23:I23"/>
    <mergeCell ref="A29:I29"/>
    <mergeCell ref="A24:C24"/>
    <mergeCell ref="A25:C25"/>
    <mergeCell ref="B44:H44"/>
    <mergeCell ref="A34:H35"/>
    <mergeCell ref="A48:I48"/>
    <mergeCell ref="B50:I50"/>
    <mergeCell ref="B37:H37"/>
    <mergeCell ref="B38:H38"/>
    <mergeCell ref="B39:H39"/>
    <mergeCell ref="B40:H40"/>
    <mergeCell ref="B41:H41"/>
    <mergeCell ref="B42:H42"/>
    <mergeCell ref="B43:H43"/>
    <mergeCell ref="A59:I59"/>
    <mergeCell ref="B63:I63"/>
    <mergeCell ref="B64:I64"/>
    <mergeCell ref="B68:I68"/>
    <mergeCell ref="B69:I69"/>
    <mergeCell ref="B65:I65"/>
    <mergeCell ref="A94:I94"/>
    <mergeCell ref="A95:I95"/>
    <mergeCell ref="B87:I87"/>
    <mergeCell ref="B70:I70"/>
    <mergeCell ref="B71:I71"/>
    <mergeCell ref="B75:I75"/>
    <mergeCell ref="B77:I77"/>
    <mergeCell ref="B80:I80"/>
    <mergeCell ref="B81:I81"/>
    <mergeCell ref="B82:I82"/>
    <mergeCell ref="B76:I76"/>
    <mergeCell ref="B85:I85"/>
    <mergeCell ref="B86:I86"/>
    <mergeCell ref="B56:I56"/>
    <mergeCell ref="B51:I51"/>
    <mergeCell ref="B52:I52"/>
    <mergeCell ref="B53:I53"/>
    <mergeCell ref="B54:I54"/>
    <mergeCell ref="B55:I55"/>
  </mergeCells>
  <pageMargins left="0.7" right="0.7" top="0.75" bottom="0.75" header="0.3" footer="0.3"/>
  <pageSetup paperSize="9" orientation="portrait" r:id="rId1"/>
  <headerFooter>
    <oddHeader xml:space="preserve">&amp;C&amp;"-,Negrito"Circular Decision Support Tool User Manual
Organic Flow Management&amp;R&amp;"-,Negrito"
</oddHeader>
    <oddFooter>&amp;R&amp;"-,Negrito"Author:
Luís Martins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2999-B217-4BFC-86D6-972E0B83A23D}">
  <dimension ref="A1:E75"/>
  <sheetViews>
    <sheetView showGridLines="0" topLeftCell="A54" workbookViewId="0">
      <selection activeCell="E51" sqref="E51"/>
    </sheetView>
  </sheetViews>
  <sheetFormatPr defaultColWidth="8.85546875" defaultRowHeight="14.25"/>
  <cols>
    <col min="1" max="1" width="13.85546875" style="142" customWidth="1"/>
    <col min="2" max="2" width="44.7109375" style="143" customWidth="1"/>
    <col min="3" max="11" width="8.85546875" style="142"/>
    <col min="12" max="12" width="21.140625" style="142" bestFit="1" customWidth="1"/>
    <col min="13" max="16384" width="8.85546875" style="142"/>
  </cols>
  <sheetData>
    <row r="1" spans="1:3">
      <c r="A1" s="139" t="s">
        <v>95</v>
      </c>
      <c r="B1" s="140"/>
      <c r="C1" s="141">
        <f>+ROUND(AVERAGE(C3:C13),2)</f>
        <v>0.42</v>
      </c>
    </row>
    <row r="2" spans="1:3" ht="28.9" thickBot="1">
      <c r="B2" s="143" t="s">
        <v>96</v>
      </c>
    </row>
    <row r="3" spans="1:3" ht="14.65" thickBot="1">
      <c r="B3" s="144" t="s">
        <v>97</v>
      </c>
      <c r="C3" s="145">
        <f>+IF(B3="yes, total",100%,IF(B3="yes, parcial",50%,0))</f>
        <v>0.5</v>
      </c>
    </row>
    <row r="4" spans="1:3" ht="14.65" thickBot="1">
      <c r="B4" s="143" t="s">
        <v>98</v>
      </c>
      <c r="C4" s="145"/>
    </row>
    <row r="5" spans="1:3" ht="14.65" thickBot="1">
      <c r="B5" s="144" t="s">
        <v>97</v>
      </c>
      <c r="C5" s="145">
        <f>+IF(B5="yes, total",100%,IF(B5="yes, parcial",50%,0))</f>
        <v>0.5</v>
      </c>
    </row>
    <row r="6" spans="1:3" ht="14.65" thickBot="1">
      <c r="B6" s="143" t="s">
        <v>99</v>
      </c>
      <c r="C6" s="145"/>
    </row>
    <row r="7" spans="1:3" ht="14.65" thickBot="1">
      <c r="B7" s="144" t="s">
        <v>97</v>
      </c>
      <c r="C7" s="145">
        <f>+IF(B7="yes, total",100%,IF(B7="yes, parcial",50%,0))</f>
        <v>0.5</v>
      </c>
    </row>
    <row r="8" spans="1:3" ht="14.65" thickBot="1">
      <c r="B8" s="143" t="s">
        <v>100</v>
      </c>
      <c r="C8" s="145"/>
    </row>
    <row r="9" spans="1:3" ht="14.65" thickBot="1">
      <c r="B9" s="144" t="s">
        <v>97</v>
      </c>
      <c r="C9" s="145">
        <f>+IF(B9="yes, total",100%,IF(B9="yes, parcial",50%,0))</f>
        <v>0.5</v>
      </c>
    </row>
    <row r="10" spans="1:3" ht="14.65" thickBot="1">
      <c r="B10" s="143" t="s">
        <v>101</v>
      </c>
      <c r="C10" s="145"/>
    </row>
    <row r="11" spans="1:3" ht="14.65" thickBot="1">
      <c r="B11" s="144" t="s">
        <v>71</v>
      </c>
      <c r="C11" s="145">
        <f>+IF(B11="yes, total",100%,IF(B11="yes, parcial",50%,0))</f>
        <v>0</v>
      </c>
    </row>
    <row r="12" spans="1:3" ht="14.65" thickBot="1">
      <c r="B12" s="143" t="s">
        <v>102</v>
      </c>
      <c r="C12" s="145"/>
    </row>
    <row r="13" spans="1:3" ht="14.65" thickBot="1">
      <c r="B13" s="144" t="s">
        <v>97</v>
      </c>
      <c r="C13" s="145">
        <f>+IF(B13="yes, total",100%,IF(B13="yes, parcial",50%,0))</f>
        <v>0.5</v>
      </c>
    </row>
    <row r="15" spans="1:3">
      <c r="A15" s="139" t="s">
        <v>103</v>
      </c>
      <c r="B15" s="140"/>
      <c r="C15" s="141">
        <f>+ROUND(AVERAGE(C17:C25),2)</f>
        <v>0.9</v>
      </c>
    </row>
    <row r="16" spans="1:3" ht="14.65" thickBot="1">
      <c r="B16" s="143" t="s">
        <v>104</v>
      </c>
      <c r="C16" s="145"/>
    </row>
    <row r="17" spans="1:3" ht="14.65" thickBot="1">
      <c r="B17" s="144" t="s">
        <v>105</v>
      </c>
      <c r="C17" s="145">
        <f>+IF(B17="yes, total",100%,IF(B17="yes, parcial",50%,0))</f>
        <v>1</v>
      </c>
    </row>
    <row r="18" spans="1:3" ht="14.65" thickBot="1">
      <c r="B18" s="143" t="s">
        <v>106</v>
      </c>
      <c r="C18" s="145"/>
    </row>
    <row r="19" spans="1:3" ht="14.65" thickBot="1">
      <c r="B19" s="144" t="s">
        <v>105</v>
      </c>
      <c r="C19" s="145">
        <f>+IF(B19="yes, total",100%,IF(B19="yes, parcial",50%,0))</f>
        <v>1</v>
      </c>
    </row>
    <row r="20" spans="1:3" ht="14.65" thickBot="1">
      <c r="B20" s="143" t="s">
        <v>107</v>
      </c>
      <c r="C20" s="145"/>
    </row>
    <row r="21" spans="1:3" ht="14.65" thickBot="1">
      <c r="B21" s="144" t="s">
        <v>97</v>
      </c>
      <c r="C21" s="145">
        <f>+IF(B21="yes, total",100%,IF(B21="yes, parcial",50%,0))</f>
        <v>0.5</v>
      </c>
    </row>
    <row r="22" spans="1:3" ht="14.65" thickBot="1">
      <c r="B22" s="143" t="s">
        <v>108</v>
      </c>
      <c r="C22" s="145"/>
    </row>
    <row r="23" spans="1:3" ht="14.65" thickBot="1">
      <c r="B23" s="144" t="s">
        <v>105</v>
      </c>
      <c r="C23" s="145">
        <f>+IF(B23="yes, total",100%,IF(B23="yes, parcial",50%,0))</f>
        <v>1</v>
      </c>
    </row>
    <row r="24" spans="1:3" ht="14.65" thickBot="1">
      <c r="B24" s="143" t="s">
        <v>109</v>
      </c>
      <c r="C24" s="145"/>
    </row>
    <row r="25" spans="1:3" ht="14.65" thickBot="1">
      <c r="B25" s="144" t="s">
        <v>105</v>
      </c>
      <c r="C25" s="145">
        <f>+IF(B25="yes, total",100%,IF(B25="yes, parcial",50%,0))</f>
        <v>1</v>
      </c>
    </row>
    <row r="26" spans="1:3">
      <c r="C26" s="145"/>
    </row>
    <row r="27" spans="1:3">
      <c r="A27" s="139" t="s">
        <v>110</v>
      </c>
      <c r="B27" s="140"/>
      <c r="C27" s="141">
        <f>+ROUND(AVERAGE(C29:C37),2)</f>
        <v>0.5</v>
      </c>
    </row>
    <row r="28" spans="1:3" ht="28.9" thickBot="1">
      <c r="B28" s="143" t="s">
        <v>111</v>
      </c>
      <c r="C28" s="145"/>
    </row>
    <row r="29" spans="1:3" ht="14.65" thickBot="1">
      <c r="B29" s="144" t="s">
        <v>71</v>
      </c>
      <c r="C29" s="145">
        <f>+IF(B29="yes, total",100%,IF(B29="yes, parcial",50%,0))</f>
        <v>0</v>
      </c>
    </row>
    <row r="30" spans="1:3" ht="28.9" thickBot="1">
      <c r="B30" s="143" t="s">
        <v>112</v>
      </c>
      <c r="C30" s="145"/>
    </row>
    <row r="31" spans="1:3" ht="14.65" thickBot="1">
      <c r="B31" s="144" t="s">
        <v>97</v>
      </c>
      <c r="C31" s="145">
        <f>+IF(B31="yes, total",100%,IF(B31="yes, parcial",50%,0))</f>
        <v>0.5</v>
      </c>
    </row>
    <row r="32" spans="1:3" ht="14.65" thickBot="1">
      <c r="B32" s="143" t="s">
        <v>113</v>
      </c>
      <c r="C32" s="145"/>
    </row>
    <row r="33" spans="1:5" ht="14.65" thickBot="1">
      <c r="B33" s="144" t="s">
        <v>97</v>
      </c>
      <c r="C33" s="145">
        <f>+IF(B33="yes, total",100%,IF(B33="yes, parcial",50%,0))</f>
        <v>0.5</v>
      </c>
    </row>
    <row r="34" spans="1:5" ht="28.9" thickBot="1">
      <c r="B34" s="143" t="s">
        <v>114</v>
      </c>
      <c r="C34" s="145"/>
    </row>
    <row r="35" spans="1:5" ht="14.65" thickBot="1">
      <c r="B35" s="144" t="s">
        <v>97</v>
      </c>
      <c r="C35" s="145">
        <f>+IF(B35="yes, total",100%,IF(B35="yes, parcial",50%,0))</f>
        <v>0.5</v>
      </c>
    </row>
    <row r="36" spans="1:5" ht="28.9" thickBot="1">
      <c r="B36" s="143" t="s">
        <v>115</v>
      </c>
      <c r="C36" s="145"/>
    </row>
    <row r="37" spans="1:5" ht="14.65" thickBot="1">
      <c r="B37" s="144" t="s">
        <v>105</v>
      </c>
      <c r="C37" s="145">
        <f>+IF(B37="yes, total",100%,IF(B37="yes, parcial",50%,0))</f>
        <v>1</v>
      </c>
    </row>
    <row r="38" spans="1:5">
      <c r="C38" s="145"/>
    </row>
    <row r="39" spans="1:5">
      <c r="A39" s="139" t="s">
        <v>116</v>
      </c>
      <c r="B39" s="140"/>
      <c r="C39" s="141">
        <f>+ROUND(AVERAGE(C41:C47),2)</f>
        <v>0.25</v>
      </c>
      <c r="E39" s="145"/>
    </row>
    <row r="40" spans="1:5" ht="14.65" thickBot="1">
      <c r="B40" s="143" t="s">
        <v>117</v>
      </c>
      <c r="C40" s="145"/>
    </row>
    <row r="41" spans="1:5" ht="14.65" thickBot="1">
      <c r="B41" s="144" t="s">
        <v>97</v>
      </c>
      <c r="C41" s="145">
        <f>+IF(B41="yes, total",100%,IF(B41="yes, parcial",50%,0))</f>
        <v>0.5</v>
      </c>
    </row>
    <row r="42" spans="1:5" ht="28.9" thickBot="1">
      <c r="B42" s="143" t="s">
        <v>118</v>
      </c>
      <c r="C42" s="145"/>
    </row>
    <row r="43" spans="1:5" ht="14.65" thickBot="1">
      <c r="B43" s="144" t="s">
        <v>71</v>
      </c>
      <c r="C43" s="145">
        <f>+IF(B43="yes, total",100%,IF(B43="yes, parcial",50%,0))</f>
        <v>0</v>
      </c>
    </row>
    <row r="44" spans="1:5" ht="14.65" thickBot="1">
      <c r="B44" s="143" t="s">
        <v>119</v>
      </c>
      <c r="C44" s="145"/>
    </row>
    <row r="45" spans="1:5" ht="14.65" thickBot="1">
      <c r="B45" s="144" t="s">
        <v>97</v>
      </c>
      <c r="C45" s="145">
        <f>+IF(B45="yes, total",100%,IF(B45="yes, parcial",50%,0))</f>
        <v>0.5</v>
      </c>
    </row>
    <row r="46" spans="1:5" ht="28.9" thickBot="1">
      <c r="B46" s="143" t="s">
        <v>120</v>
      </c>
      <c r="C46" s="145"/>
    </row>
    <row r="47" spans="1:5" ht="14.65" thickBot="1">
      <c r="B47" s="144" t="s">
        <v>71</v>
      </c>
      <c r="C47" s="145">
        <f>+IF(B47="yes, total",100%,IF(B47="yes, parcial",50%,0))</f>
        <v>0</v>
      </c>
    </row>
    <row r="48" spans="1:5">
      <c r="C48" s="145"/>
    </row>
    <row r="49" spans="1:3">
      <c r="C49" s="145"/>
    </row>
    <row r="50" spans="1:3">
      <c r="A50" s="139" t="s">
        <v>121</v>
      </c>
      <c r="B50" s="140"/>
      <c r="C50" s="141">
        <f>+ROUND(AVERAGE(C52:C58),2)</f>
        <v>0.63</v>
      </c>
    </row>
    <row r="51" spans="1:3" ht="14.65" thickBot="1">
      <c r="B51" s="143" t="s">
        <v>122</v>
      </c>
      <c r="C51" s="145"/>
    </row>
    <row r="52" spans="1:3" ht="14.65" thickBot="1">
      <c r="B52" s="144" t="s">
        <v>97</v>
      </c>
      <c r="C52" s="145">
        <f>+IF(B52="yes, total",100%,IF(B52="yes, parcial",50%,0))</f>
        <v>0.5</v>
      </c>
    </row>
    <row r="53" spans="1:3" ht="14.65" thickBot="1">
      <c r="B53" s="143" t="s">
        <v>123</v>
      </c>
      <c r="C53" s="145"/>
    </row>
    <row r="54" spans="1:3" ht="14.65" thickBot="1">
      <c r="B54" s="144" t="s">
        <v>71</v>
      </c>
      <c r="C54" s="145">
        <f>+IF(B54="yes, total",100%,IF(B54="yes, parcial",50%,0))</f>
        <v>0</v>
      </c>
    </row>
    <row r="55" spans="1:3" ht="14.65" thickBot="1">
      <c r="B55" s="143" t="s">
        <v>124</v>
      </c>
      <c r="C55" s="145"/>
    </row>
    <row r="56" spans="1:3" ht="14.65" thickBot="1">
      <c r="B56" s="144" t="s">
        <v>105</v>
      </c>
      <c r="C56" s="145">
        <f>+IF(B56="yes, total",100%,IF(B56="yes, parcial",50%,0))</f>
        <v>1</v>
      </c>
    </row>
    <row r="57" spans="1:3" ht="28.9" thickBot="1">
      <c r="B57" s="143" t="s">
        <v>125</v>
      </c>
      <c r="C57" s="145"/>
    </row>
    <row r="58" spans="1:3" ht="14.65" thickBot="1">
      <c r="B58" s="144" t="s">
        <v>105</v>
      </c>
      <c r="C58" s="145">
        <f>+IF(B58="yes, total",100%,IF(B58="yes, parcial",50%,0))</f>
        <v>1</v>
      </c>
    </row>
    <row r="62" spans="1:3">
      <c r="B62" s="146" t="s">
        <v>126</v>
      </c>
      <c r="C62" s="146"/>
    </row>
    <row r="63" spans="1:3">
      <c r="B63" s="147" t="str">
        <f>+A1</f>
        <v>1.   Product Acquisition</v>
      </c>
      <c r="C63" s="148">
        <f>+C1</f>
        <v>0.42</v>
      </c>
    </row>
    <row r="64" spans="1:3">
      <c r="B64" s="147" t="str">
        <f>+A15</f>
        <v>2. Storage</v>
      </c>
      <c r="C64" s="148">
        <f>+C15</f>
        <v>0.9</v>
      </c>
    </row>
    <row r="65" spans="2:3">
      <c r="B65" s="147" t="str">
        <f>+A27</f>
        <v>3. Menu Planning</v>
      </c>
      <c r="C65" s="148">
        <f>+C27</f>
        <v>0.5</v>
      </c>
    </row>
    <row r="66" spans="2:3">
      <c r="B66" s="147" t="str">
        <f>+A39</f>
        <v>4. Customer</v>
      </c>
      <c r="C66" s="148">
        <f>+C39</f>
        <v>0.25</v>
      </c>
    </row>
    <row r="67" spans="2:3">
      <c r="B67" s="147" t="str">
        <f>+A50</f>
        <v>5. Waste Management</v>
      </c>
      <c r="C67" s="148">
        <f>+C50</f>
        <v>0.63</v>
      </c>
    </row>
    <row r="73" spans="2:3" hidden="1">
      <c r="B73" s="143" t="s">
        <v>105</v>
      </c>
    </row>
    <row r="74" spans="2:3" hidden="1">
      <c r="B74" s="143" t="s">
        <v>97</v>
      </c>
    </row>
    <row r="75" spans="2:3" hidden="1">
      <c r="B75" s="143" t="s">
        <v>71</v>
      </c>
    </row>
  </sheetData>
  <dataValidations count="1">
    <dataValidation type="list" allowBlank="1" showInputMessage="1" showErrorMessage="1" sqref="B3 B35 B33 B9 B31 B54 B52 B23 B41 B37 B56 B29 B11 B17 B13 B5 B7 B19 B43 B25 B21 B45 B47:B48 B58" xr:uid="{48D8F69B-0E67-4A98-AB0A-A1A2B6178603}">
      <formula1>$B$73:$B$75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6E5E-B335-4A28-ABC4-F220BD52C6AA}">
  <dimension ref="B2:Y86"/>
  <sheetViews>
    <sheetView showGridLines="0" zoomScale="80" zoomScaleNormal="80" zoomScaleSheetLayoutView="100" zoomScalePageLayoutView="80" workbookViewId="0">
      <pane xSplit="3" ySplit="3" topLeftCell="D51" activePane="bottomRight" state="frozen"/>
      <selection pane="bottomRight" activeCell="C63" sqref="C63"/>
      <selection pane="bottomLeft" activeCell="A4" sqref="A4"/>
      <selection pane="topRight" activeCell="E1" sqref="E1"/>
    </sheetView>
  </sheetViews>
  <sheetFormatPr defaultColWidth="8.85546875" defaultRowHeight="15.75" outlineLevelRow="1"/>
  <cols>
    <col min="1" max="1" width="1.85546875" style="1" customWidth="1"/>
    <col min="2" max="2" width="9.140625" style="1" customWidth="1"/>
    <col min="3" max="3" width="43.85546875" style="68" customWidth="1"/>
    <col min="4" max="4" width="13.7109375" style="36" customWidth="1"/>
    <col min="5" max="5" width="12.7109375" style="34" customWidth="1"/>
    <col min="6" max="6" width="14.140625" style="36" customWidth="1"/>
    <col min="7" max="7" width="8.42578125" style="132" customWidth="1"/>
    <col min="8" max="8" width="14.28515625" style="1" customWidth="1"/>
    <col min="9" max="9" width="17.42578125" style="1" bestFit="1" customWidth="1"/>
    <col min="10" max="12" width="13.85546875" style="34" customWidth="1"/>
    <col min="13" max="13" width="16.7109375" style="34" customWidth="1"/>
    <col min="14" max="14" width="14.5703125" style="34" customWidth="1"/>
    <col min="15" max="18" width="16.7109375" style="34" customWidth="1"/>
    <col min="19" max="20" width="18.85546875" style="34" customWidth="1"/>
    <col min="21" max="21" width="16.7109375" style="1" customWidth="1"/>
    <col min="22" max="22" width="16.7109375" style="76" customWidth="1"/>
    <col min="23" max="23" width="16.7109375" style="34" customWidth="1"/>
    <col min="24" max="24" width="1" style="1" customWidth="1"/>
    <col min="25" max="16384" width="8.85546875" style="1"/>
  </cols>
  <sheetData>
    <row r="2" spans="2:25" ht="35.1" customHeight="1">
      <c r="D2" s="123" t="s">
        <v>127</v>
      </c>
      <c r="E2" s="123"/>
      <c r="F2" s="123"/>
      <c r="G2" s="125"/>
      <c r="H2" s="123"/>
      <c r="I2" s="123"/>
      <c r="J2" s="124" t="s">
        <v>128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2:25" ht="53.1" customHeight="1">
      <c r="B3" s="82" t="s">
        <v>129</v>
      </c>
      <c r="C3" s="83" t="s">
        <v>130</v>
      </c>
      <c r="D3" s="37" t="s">
        <v>131</v>
      </c>
      <c r="E3" s="23" t="s">
        <v>132</v>
      </c>
      <c r="F3" s="37" t="s">
        <v>133</v>
      </c>
      <c r="G3" s="126" t="s">
        <v>134</v>
      </c>
      <c r="H3" s="17" t="s">
        <v>135</v>
      </c>
      <c r="I3" s="16" t="s">
        <v>136</v>
      </c>
      <c r="J3" s="38" t="s">
        <v>68</v>
      </c>
      <c r="K3" s="38" t="s">
        <v>137</v>
      </c>
      <c r="L3" s="38" t="s">
        <v>138</v>
      </c>
      <c r="M3" s="38" t="s">
        <v>139</v>
      </c>
      <c r="N3" s="38" t="s">
        <v>140</v>
      </c>
      <c r="O3" s="38" t="s">
        <v>141</v>
      </c>
      <c r="P3" s="39" t="s">
        <v>142</v>
      </c>
      <c r="Q3" s="39" t="s">
        <v>86</v>
      </c>
      <c r="R3" s="39" t="s">
        <v>89</v>
      </c>
      <c r="S3" s="40" t="s">
        <v>143</v>
      </c>
      <c r="T3" s="40" t="s">
        <v>144</v>
      </c>
      <c r="U3" s="67" t="s">
        <v>145</v>
      </c>
      <c r="V3" s="69" t="s">
        <v>146</v>
      </c>
      <c r="W3" s="79" t="s">
        <v>147</v>
      </c>
    </row>
    <row r="4" spans="2:25">
      <c r="B4" s="7"/>
      <c r="C4" s="77" t="s">
        <v>22</v>
      </c>
      <c r="D4" s="35"/>
      <c r="E4" s="24"/>
      <c r="F4" s="35"/>
      <c r="G4" s="127"/>
      <c r="H4" s="8"/>
      <c r="I4" s="9"/>
      <c r="J4" s="8"/>
      <c r="K4" s="19" t="str">
        <f>+IF(Tabela224536[[#This Row],[Investment]]="Não",1,IF(Tabela224536[[#This Row],[Investment]]="sim",0,""))</f>
        <v/>
      </c>
      <c r="L4" s="19"/>
      <c r="M4" s="19"/>
      <c r="N4" s="19"/>
      <c r="O4" s="19"/>
      <c r="P4" s="19"/>
      <c r="Q4" s="19"/>
      <c r="R4" s="19"/>
      <c r="S4" s="21"/>
      <c r="T4" s="21"/>
      <c r="U4" s="10"/>
      <c r="V4" s="70"/>
      <c r="W4" s="70"/>
    </row>
    <row r="5" spans="2:25" s="57" customFormat="1" ht="18" outlineLevel="1">
      <c r="B5" s="84">
        <v>1</v>
      </c>
      <c r="C5" s="85" t="s">
        <v>148</v>
      </c>
      <c r="D5" s="44" t="s">
        <v>39</v>
      </c>
      <c r="E5" s="26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" s="49" t="s">
        <v>53</v>
      </c>
      <c r="G5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" s="18">
        <f>+Tabela224536[[#This Row],[Atributed value '[a']]]*Tabela224536[[#This Row],[% value]]</f>
        <v>8</v>
      </c>
      <c r="I5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" s="41" t="s">
        <v>71</v>
      </c>
      <c r="K5" s="20">
        <f>+IF(Tabela224536[[#This Row],[Investment]]="No",1,IF(Tabela224536[[#This Row],[Investment]]="yes",0,""))</f>
        <v>1</v>
      </c>
      <c r="L5" s="52" t="s">
        <v>74</v>
      </c>
      <c r="M5" s="20">
        <f>+IF(Tabela224536[[#This Row],[Cost benefit]]="Positive",2,IF(Tabela224536[[#This Row],[Cost benefit]]="Neutral",1,IF(Tabela224536[[#This Row],[Cost benefit]]="Negative",0,"")))</f>
        <v>2</v>
      </c>
      <c r="N5" s="20">
        <f>IF(Tabela224536[[#This Row],[score3]]+Tabela224536[[#This Row],[score]]=0,1,Tabela224536[[#This Row],[score3]]+Tabela224536[[#This Row],[score]])</f>
        <v>3</v>
      </c>
      <c r="O5" s="98" t="str">
        <f>+IF(Tabela224536[[#This Row],[score (VE)]]=3,"high",IF(Tabela224536[[#This Row],[score (VE)]]=2,"neutral","low"))</f>
        <v>high</v>
      </c>
      <c r="P5" s="20" t="s">
        <v>82</v>
      </c>
      <c r="Q5" s="20" t="s">
        <v>82</v>
      </c>
      <c r="R5" s="20" t="s">
        <v>82</v>
      </c>
      <c r="S5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5" s="20" t="str">
        <f>+IF(Tabela224536[[#This Row],[Score (VT)]]=3,"high",IF(Tabela224536[[#This Row],[Score (VT)]]=2,"Neutral","low"))</f>
        <v>high</v>
      </c>
      <c r="U5" s="66">
        <f>+N5*Tabela224536[[#This Row],[Score (VT)]]</f>
        <v>9</v>
      </c>
      <c r="V5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5" s="80">
        <f>+Tabela224536[[#This Row],[Score (TE analisys)]]*Tabela224536[[#This Row],[Final score
'[a']x'[b']=c]]</f>
        <v>72</v>
      </c>
    </row>
    <row r="6" spans="2:25" s="57" customFormat="1" ht="18" outlineLevel="1">
      <c r="B6" s="84">
        <f>+B5+1</f>
        <v>2</v>
      </c>
      <c r="C6" s="85" t="s">
        <v>149</v>
      </c>
      <c r="D6" s="44" t="s">
        <v>39</v>
      </c>
      <c r="E6" s="26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" s="49" t="s">
        <v>53</v>
      </c>
      <c r="G6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" s="18">
        <f>+Tabela224536[[#This Row],[Atributed value '[a']]]*Tabela224536[[#This Row],[% value]]</f>
        <v>8</v>
      </c>
      <c r="I6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" s="41" t="s">
        <v>71</v>
      </c>
      <c r="K6" s="20">
        <f>+IF(Tabela224536[[#This Row],[Investment]]="No",1,IF(Tabela224536[[#This Row],[Investment]]="yes",0,""))</f>
        <v>1</v>
      </c>
      <c r="L6" s="52" t="s">
        <v>76</v>
      </c>
      <c r="M6" s="20">
        <f>+IF(Tabela224536[[#This Row],[Cost benefit]]="Positive",2,IF(Tabela224536[[#This Row],[Cost benefit]]="Neutral",1,IF(Tabela224536[[#This Row],[Cost benefit]]="Negative",0,"")))</f>
        <v>1</v>
      </c>
      <c r="N6" s="20">
        <f>IF(Tabela224536[[#This Row],[score3]]+Tabela224536[[#This Row],[score]]=0,1,Tabela224536[[#This Row],[score3]]+Tabela224536[[#This Row],[score]])</f>
        <v>2</v>
      </c>
      <c r="O6" s="98" t="str">
        <f>+IF(Tabela224536[[#This Row],[score (VE)]]=3,"high",IF(Tabela224536[[#This Row],[score (VE)]]=2,"neutral","low"))</f>
        <v>neutral</v>
      </c>
      <c r="P6" s="20" t="s">
        <v>82</v>
      </c>
      <c r="Q6" s="20" t="s">
        <v>84</v>
      </c>
      <c r="R6" s="20" t="s">
        <v>82</v>
      </c>
      <c r="S6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6" s="20" t="str">
        <f>+IF(Tabela224536[[#This Row],[Score (VT)]]=3,"high",IF(Tabela224536[[#This Row],[Score (VT)]]=2,"Neutral","low"))</f>
        <v>Neutral</v>
      </c>
      <c r="U6" s="66">
        <f>+N6*Tabela224536[[#This Row],[Score (VT)]]</f>
        <v>4</v>
      </c>
      <c r="V6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6" s="80">
        <f>+Tabela224536[[#This Row],[Score (TE analisys)]]*Tabela224536[[#This Row],[Final score
'[a']x'[b']=c]]</f>
        <v>32</v>
      </c>
    </row>
    <row r="7" spans="2:25" ht="18" outlineLevel="1">
      <c r="B7" s="84">
        <f t="shared" ref="B7:B14" si="0">+B6+1</f>
        <v>3</v>
      </c>
      <c r="C7" s="86" t="s">
        <v>150</v>
      </c>
      <c r="D7" s="44" t="s">
        <v>39</v>
      </c>
      <c r="E7" s="25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7" s="49" t="s">
        <v>53</v>
      </c>
      <c r="G7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7" s="18">
        <f>+Tabela224536[[#This Row],[Atributed value '[a']]]*Tabela224536[[#This Row],[% value]]</f>
        <v>8</v>
      </c>
      <c r="I7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7" s="41" t="s">
        <v>71</v>
      </c>
      <c r="K7" s="20">
        <f>+IF(Tabela224536[[#This Row],[Investment]]="No",1,IF(Tabela224536[[#This Row],[Investment]]="yes",0,""))</f>
        <v>1</v>
      </c>
      <c r="L7" s="52" t="s">
        <v>76</v>
      </c>
      <c r="M7" s="20">
        <f>+IF(Tabela224536[[#This Row],[Cost benefit]]="Positive",2,IF(Tabela224536[[#This Row],[Cost benefit]]="Neutral",1,IF(Tabela224536[[#This Row],[Cost benefit]]="Negative",0,"")))</f>
        <v>1</v>
      </c>
      <c r="N7" s="20">
        <f>IF(Tabela224536[[#This Row],[score3]]+Tabela224536[[#This Row],[score]]=0,1,Tabela224536[[#This Row],[score3]]+Tabela224536[[#This Row],[score]])</f>
        <v>2</v>
      </c>
      <c r="O7" s="98" t="str">
        <f>+IF(Tabela224536[[#This Row],[score (VE)]]=3,"high",IF(Tabela224536[[#This Row],[score (VE)]]=2,"neutral","low"))</f>
        <v>neutral</v>
      </c>
      <c r="P7" s="20" t="s">
        <v>82</v>
      </c>
      <c r="Q7" s="20" t="s">
        <v>84</v>
      </c>
      <c r="R7" s="20" t="s">
        <v>82</v>
      </c>
      <c r="S7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7" s="20" t="str">
        <f>+IF(Tabela224536[[#This Row],[Score (VT)]]=3,"high",IF(Tabela224536[[#This Row],[Score (VT)]]=2,"Neutral","low"))</f>
        <v>Neutral</v>
      </c>
      <c r="U7" s="66">
        <f>+N7*Tabela224536[[#This Row],[Score (VT)]]</f>
        <v>4</v>
      </c>
      <c r="V7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7" s="81">
        <f>+Tabela224536[[#This Row],[Score (TE analisys)]]*Tabela224536[[#This Row],[Final score
'[a']x'[b']=c]]</f>
        <v>32</v>
      </c>
    </row>
    <row r="8" spans="2:25" ht="18" outlineLevel="1">
      <c r="B8" s="84">
        <f t="shared" si="0"/>
        <v>4</v>
      </c>
      <c r="C8" s="85" t="s">
        <v>151</v>
      </c>
      <c r="D8" s="44" t="s">
        <v>39</v>
      </c>
      <c r="E8" s="25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8" s="49" t="s">
        <v>53</v>
      </c>
      <c r="G8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8" s="18">
        <f>+Tabela224536[[#This Row],[Atributed value '[a']]]*Tabela224536[[#This Row],[% value]]</f>
        <v>8</v>
      </c>
      <c r="I8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8" s="41" t="s">
        <v>71</v>
      </c>
      <c r="K8" s="20">
        <f>+IF(Tabela224536[[#This Row],[Investment]]="No",1,IF(Tabela224536[[#This Row],[Investment]]="yes",0,""))</f>
        <v>1</v>
      </c>
      <c r="L8" s="52" t="s">
        <v>76</v>
      </c>
      <c r="M8" s="20">
        <f>+IF(Tabela224536[[#This Row],[Cost benefit]]="Positive",2,IF(Tabela224536[[#This Row],[Cost benefit]]="Neutral",1,IF(Tabela224536[[#This Row],[Cost benefit]]="Negative",0,"")))</f>
        <v>1</v>
      </c>
      <c r="N8" s="20">
        <f>IF(Tabela224536[[#This Row],[score3]]+Tabela224536[[#This Row],[score]]=0,1,Tabela224536[[#This Row],[score3]]+Tabela224536[[#This Row],[score]])</f>
        <v>2</v>
      </c>
      <c r="O8" s="98" t="str">
        <f>+IF(Tabela224536[[#This Row],[score (VE)]]=3,"high",IF(Tabela224536[[#This Row],[score (VE)]]=2,"neutral","low"))</f>
        <v>neutral</v>
      </c>
      <c r="P8" s="20" t="s">
        <v>82</v>
      </c>
      <c r="Q8" s="20" t="s">
        <v>84</v>
      </c>
      <c r="R8" s="20" t="s">
        <v>82</v>
      </c>
      <c r="S8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8" s="20" t="str">
        <f>+IF(Tabela224536[[#This Row],[Score (VT)]]=3,"high",IF(Tabela224536[[#This Row],[Score (VT)]]=2,"Neutral","low"))</f>
        <v>Neutral</v>
      </c>
      <c r="U8" s="66">
        <f>+N8*Tabela224536[[#This Row],[Score (VT)]]</f>
        <v>4</v>
      </c>
      <c r="V8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8" s="81">
        <f>+Tabela224536[[#This Row],[Score (TE analisys)]]*Tabela224536[[#This Row],[Final score
'[a']x'[b']=c]]</f>
        <v>32</v>
      </c>
    </row>
    <row r="9" spans="2:25" ht="26.25" outlineLevel="1">
      <c r="B9" s="84">
        <f t="shared" si="0"/>
        <v>5</v>
      </c>
      <c r="C9" s="85" t="s">
        <v>152</v>
      </c>
      <c r="D9" s="44" t="s">
        <v>39</v>
      </c>
      <c r="E9" s="25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9" s="49" t="s">
        <v>53</v>
      </c>
      <c r="G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9" s="18">
        <f>+Tabela224536[[#This Row],[Atributed value '[a']]]*Tabela224536[[#This Row],[% value]]</f>
        <v>8</v>
      </c>
      <c r="I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9" s="41" t="s">
        <v>71</v>
      </c>
      <c r="K9" s="20">
        <f>+IF(Tabela224536[[#This Row],[Investment]]="No",1,IF(Tabela224536[[#This Row],[Investment]]="yes",0,""))</f>
        <v>1</v>
      </c>
      <c r="L9" s="52" t="s">
        <v>76</v>
      </c>
      <c r="M9" s="20">
        <f>+IF(Tabela224536[[#This Row],[Cost benefit]]="Positive",2,IF(Tabela224536[[#This Row],[Cost benefit]]="Neutral",1,IF(Tabela224536[[#This Row],[Cost benefit]]="Negative",0,"")))</f>
        <v>1</v>
      </c>
      <c r="N9" s="20">
        <f>IF(Tabela224536[[#This Row],[score3]]+Tabela224536[[#This Row],[score]]=0,1,Tabela224536[[#This Row],[score3]]+Tabela224536[[#This Row],[score]])</f>
        <v>2</v>
      </c>
      <c r="O9" s="98" t="str">
        <f>+IF(Tabela224536[[#This Row],[score (VE)]]=3,"high",IF(Tabela224536[[#This Row],[score (VE)]]=2,"neutral","low"))</f>
        <v>neutral</v>
      </c>
      <c r="P9" s="20" t="s">
        <v>82</v>
      </c>
      <c r="Q9" s="20" t="s">
        <v>84</v>
      </c>
      <c r="R9" s="20" t="s">
        <v>82</v>
      </c>
      <c r="S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9" s="20" t="str">
        <f>+IF(Tabela224536[[#This Row],[Score (VT)]]=3,"high",IF(Tabela224536[[#This Row],[Score (VT)]]=2,"Neutral","low"))</f>
        <v>Neutral</v>
      </c>
      <c r="U9" s="66">
        <f>+N9*Tabela224536[[#This Row],[Score (VT)]]</f>
        <v>4</v>
      </c>
      <c r="V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9" s="81">
        <f>+Tabela224536[[#This Row],[Score (TE analisys)]]*Tabela224536[[#This Row],[Final score
'[a']x'[b']=c]]</f>
        <v>32</v>
      </c>
    </row>
    <row r="10" spans="2:25" ht="26.25" outlineLevel="1">
      <c r="B10" s="84">
        <f t="shared" si="0"/>
        <v>6</v>
      </c>
      <c r="C10" s="85" t="s">
        <v>153</v>
      </c>
      <c r="D10" s="44" t="s">
        <v>39</v>
      </c>
      <c r="E10" s="26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0" s="49" t="s">
        <v>53</v>
      </c>
      <c r="G1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0" s="18">
        <f>+Tabela224536[[#This Row],[Atributed value '[a']]]*Tabela224536[[#This Row],[% value]]</f>
        <v>8</v>
      </c>
      <c r="I1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0" s="41" t="s">
        <v>71</v>
      </c>
      <c r="K10" s="20">
        <f>+IF(Tabela224536[[#This Row],[Investment]]="No",1,IF(Tabela224536[[#This Row],[Investment]]="yes",0,""))</f>
        <v>1</v>
      </c>
      <c r="L10" s="52" t="s">
        <v>76</v>
      </c>
      <c r="M10" s="20">
        <f>+IF(Tabela224536[[#This Row],[Cost benefit]]="Positive",2,IF(Tabela224536[[#This Row],[Cost benefit]]="Neutral",1,IF(Tabela224536[[#This Row],[Cost benefit]]="Negative",0,"")))</f>
        <v>1</v>
      </c>
      <c r="N10" s="20">
        <f>IF(Tabela224536[[#This Row],[score3]]+Tabela224536[[#This Row],[score]]=0,1,Tabela224536[[#This Row],[score3]]+Tabela224536[[#This Row],[score]])</f>
        <v>2</v>
      </c>
      <c r="O10" s="98" t="str">
        <f>+IF(Tabela224536[[#This Row],[score (VE)]]=3,"high",IF(Tabela224536[[#This Row],[score (VE)]]=2,"neutral","low"))</f>
        <v>neutral</v>
      </c>
      <c r="P10" s="20" t="s">
        <v>82</v>
      </c>
      <c r="Q10" s="20" t="s">
        <v>84</v>
      </c>
      <c r="R10" s="20" t="s">
        <v>82</v>
      </c>
      <c r="S1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10" s="20" t="str">
        <f>+IF(Tabela224536[[#This Row],[Score (VT)]]=3,"high",IF(Tabela224536[[#This Row],[Score (VT)]]=2,"Neutral","low"))</f>
        <v>Neutral</v>
      </c>
      <c r="U10" s="66">
        <f>+N10*Tabela224536[[#This Row],[Score (VT)]]</f>
        <v>4</v>
      </c>
      <c r="V1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10" s="80">
        <f>+Tabela224536[[#This Row],[Score (TE analisys)]]*Tabela224536[[#This Row],[Final score
'[a']x'[b']=c]]</f>
        <v>32</v>
      </c>
    </row>
    <row r="11" spans="2:25" ht="39.4" outlineLevel="1">
      <c r="B11" s="84">
        <f t="shared" si="0"/>
        <v>7</v>
      </c>
      <c r="C11" s="85" t="s">
        <v>154</v>
      </c>
      <c r="D11" s="44" t="s">
        <v>39</v>
      </c>
      <c r="E11" s="25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1" s="49" t="s">
        <v>53</v>
      </c>
      <c r="G11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1" s="18">
        <f>+Tabela224536[[#This Row],[Atributed value '[a']]]*Tabela224536[[#This Row],[% value]]</f>
        <v>8</v>
      </c>
      <c r="I11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1" s="41" t="s">
        <v>71</v>
      </c>
      <c r="K11" s="20">
        <f>+IF(Tabela224536[[#This Row],[Investment]]="No",1,IF(Tabela224536[[#This Row],[Investment]]="yes",0,""))</f>
        <v>1</v>
      </c>
      <c r="L11" s="52" t="s">
        <v>76</v>
      </c>
      <c r="M11" s="20">
        <f>+IF(Tabela224536[[#This Row],[Cost benefit]]="Positive",2,IF(Tabela224536[[#This Row],[Cost benefit]]="Neutral",1,IF(Tabela224536[[#This Row],[Cost benefit]]="Negative",0,"")))</f>
        <v>1</v>
      </c>
      <c r="N11" s="20">
        <f>IF(Tabela224536[[#This Row],[score3]]+Tabela224536[[#This Row],[score]]=0,1,Tabela224536[[#This Row],[score3]]+Tabela224536[[#This Row],[score]])</f>
        <v>2</v>
      </c>
      <c r="O11" s="98" t="str">
        <f>+IF(Tabela224536[[#This Row],[score (VE)]]=3,"high",IF(Tabela224536[[#This Row],[score (VE)]]=2,"neutral","low"))</f>
        <v>neutral</v>
      </c>
      <c r="P11" s="20" t="s">
        <v>82</v>
      </c>
      <c r="Q11" s="20" t="s">
        <v>84</v>
      </c>
      <c r="R11" s="20" t="s">
        <v>82</v>
      </c>
      <c r="S11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11" s="20" t="str">
        <f>+IF(Tabela224536[[#This Row],[Score (VT)]]=3,"high",IF(Tabela224536[[#This Row],[Score (VT)]]=2,"Neutral","low"))</f>
        <v>Neutral</v>
      </c>
      <c r="U11" s="66">
        <f>+N11*Tabela224536[[#This Row],[Score (VT)]]</f>
        <v>4</v>
      </c>
      <c r="V11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11" s="80">
        <f>+Tabela224536[[#This Row],[Score (TE analisys)]]*Tabela224536[[#This Row],[Final score
'[a']x'[b']=c]]</f>
        <v>32</v>
      </c>
    </row>
    <row r="12" spans="2:25" s="57" customFormat="1" ht="18" outlineLevel="1">
      <c r="B12" s="84">
        <f t="shared" si="0"/>
        <v>8</v>
      </c>
      <c r="C12" s="85" t="s">
        <v>155</v>
      </c>
      <c r="D12" s="44" t="s">
        <v>39</v>
      </c>
      <c r="E12" s="26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2" s="49" t="s">
        <v>53</v>
      </c>
      <c r="G12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2" s="18">
        <f>+Tabela224536[[#This Row],[Atributed value '[a']]]*Tabela224536[[#This Row],[% value]]</f>
        <v>8</v>
      </c>
      <c r="I12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2" s="41" t="s">
        <v>71</v>
      </c>
      <c r="K12" s="20">
        <f>+IF(Tabela224536[[#This Row],[Investment]]="No",1,IF(Tabela224536[[#This Row],[Investment]]="yes",0,""))</f>
        <v>1</v>
      </c>
      <c r="L12" s="52" t="s">
        <v>76</v>
      </c>
      <c r="M12" s="20">
        <f>+IF(Tabela224536[[#This Row],[Cost benefit]]="Positive",2,IF(Tabela224536[[#This Row],[Cost benefit]]="Neutral",1,IF(Tabela224536[[#This Row],[Cost benefit]]="Negative",0,"")))</f>
        <v>1</v>
      </c>
      <c r="N12" s="20">
        <f>IF(Tabela224536[[#This Row],[score3]]+Tabela224536[[#This Row],[score]]=0,1,Tabela224536[[#This Row],[score3]]+Tabela224536[[#This Row],[score]])</f>
        <v>2</v>
      </c>
      <c r="O12" s="98" t="str">
        <f>+IF(Tabela224536[[#This Row],[score (VE)]]=3,"high",IF(Tabela224536[[#This Row],[score (VE)]]=2,"neutral","low"))</f>
        <v>neutral</v>
      </c>
      <c r="P12" s="20" t="s">
        <v>82</v>
      </c>
      <c r="Q12" s="20" t="s">
        <v>82</v>
      </c>
      <c r="R12" s="20" t="s">
        <v>84</v>
      </c>
      <c r="S12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12" s="20" t="str">
        <f>+IF(Tabela224536[[#This Row],[Score (VT)]]=3,"high",IF(Tabela224536[[#This Row],[Score (VT)]]=2,"Neutral","low"))</f>
        <v>Neutral</v>
      </c>
      <c r="U12" s="66">
        <f>+N12*Tabela224536[[#This Row],[Score (VT)]]</f>
        <v>4</v>
      </c>
      <c r="V12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12" s="80">
        <f>+Tabela224536[[#This Row],[Score (TE analisys)]]*Tabela224536[[#This Row],[Final score
'[a']x'[b']=c]]</f>
        <v>32</v>
      </c>
      <c r="Y12" s="1"/>
    </row>
    <row r="13" spans="2:25" ht="26.25" outlineLevel="1">
      <c r="B13" s="84">
        <f t="shared" si="0"/>
        <v>9</v>
      </c>
      <c r="C13" s="85" t="s">
        <v>156</v>
      </c>
      <c r="D13" s="44" t="s">
        <v>39</v>
      </c>
      <c r="E13" s="26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3" s="49" t="s">
        <v>53</v>
      </c>
      <c r="G13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3" s="18">
        <f>+Tabela224536[[#This Row],[Atributed value '[a']]]*Tabela224536[[#This Row],[% value]]</f>
        <v>8</v>
      </c>
      <c r="I13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3" s="41" t="s">
        <v>71</v>
      </c>
      <c r="K13" s="20">
        <f>+IF(Tabela224536[[#This Row],[Investment]]="No",1,IF(Tabela224536[[#This Row],[Investment]]="yes",0,""))</f>
        <v>1</v>
      </c>
      <c r="L13" s="52" t="s">
        <v>74</v>
      </c>
      <c r="M13" s="20">
        <f>+IF(Tabela224536[[#This Row],[Cost benefit]]="Positive",2,IF(Tabela224536[[#This Row],[Cost benefit]]="Neutral",1,IF(Tabela224536[[#This Row],[Cost benefit]]="Negative",0,"")))</f>
        <v>2</v>
      </c>
      <c r="N13" s="20">
        <f>IF(Tabela224536[[#This Row],[score3]]+Tabela224536[[#This Row],[score]]=0,1,Tabela224536[[#This Row],[score3]]+Tabela224536[[#This Row],[score]])</f>
        <v>3</v>
      </c>
      <c r="O13" s="98" t="str">
        <f>+IF(Tabela224536[[#This Row],[score (VE)]]=3,"high",IF(Tabela224536[[#This Row],[score (VE)]]=2,"neutral","low"))</f>
        <v>high</v>
      </c>
      <c r="P13" s="20" t="s">
        <v>82</v>
      </c>
      <c r="Q13" s="20" t="s">
        <v>84</v>
      </c>
      <c r="R13" s="20" t="s">
        <v>84</v>
      </c>
      <c r="S13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13" s="20" t="str">
        <f>+IF(Tabela224536[[#This Row],[Score (VT)]]=3,"high",IF(Tabela224536[[#This Row],[Score (VT)]]=2,"Neutral","low"))</f>
        <v>low</v>
      </c>
      <c r="U13" s="66">
        <f>+N13*Tabela224536[[#This Row],[Score (VT)]]</f>
        <v>3</v>
      </c>
      <c r="V13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13" s="80">
        <f>+Tabela224536[[#This Row],[Score (TE analisys)]]*Tabela224536[[#This Row],[Final score
'[a']x'[b']=c]]</f>
        <v>24</v>
      </c>
    </row>
    <row r="14" spans="2:25" s="57" customFormat="1" ht="26.25" outlineLevel="1">
      <c r="B14" s="84">
        <f t="shared" si="0"/>
        <v>10</v>
      </c>
      <c r="C14" s="85" t="s">
        <v>157</v>
      </c>
      <c r="D14" s="44" t="s">
        <v>39</v>
      </c>
      <c r="E14" s="26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4" s="49" t="s">
        <v>53</v>
      </c>
      <c r="G14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4" s="18">
        <f>+Tabela224536[[#This Row],[Atributed value '[a']]]*Tabela224536[[#This Row],[% value]]</f>
        <v>8</v>
      </c>
      <c r="I14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4" s="41" t="s">
        <v>71</v>
      </c>
      <c r="K14" s="20">
        <f>+IF(Tabela224536[[#This Row],[Investment]]="No",1,IF(Tabela224536[[#This Row],[Investment]]="yes",0,""))</f>
        <v>1</v>
      </c>
      <c r="L14" s="52" t="s">
        <v>74</v>
      </c>
      <c r="M14" s="20">
        <f>+IF(Tabela224536[[#This Row],[Cost benefit]]="Positive",2,IF(Tabela224536[[#This Row],[Cost benefit]]="Neutral",1,IF(Tabela224536[[#This Row],[Cost benefit]]="Negative",0,"")))</f>
        <v>2</v>
      </c>
      <c r="N14" s="20">
        <f>IF(Tabela224536[[#This Row],[score3]]+Tabela224536[[#This Row],[score]]=0,1,Tabela224536[[#This Row],[score3]]+Tabela224536[[#This Row],[score]])</f>
        <v>3</v>
      </c>
      <c r="O14" s="98" t="str">
        <f>+IF(Tabela224536[[#This Row],[score (VE)]]=3,"high",IF(Tabela224536[[#This Row],[score (VE)]]=2,"neutral","low"))</f>
        <v>high</v>
      </c>
      <c r="P14" s="20" t="s">
        <v>82</v>
      </c>
      <c r="Q14" s="20" t="s">
        <v>84</v>
      </c>
      <c r="R14" s="20" t="s">
        <v>84</v>
      </c>
      <c r="S14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14" s="20" t="str">
        <f>+IF(Tabela224536[[#This Row],[Score (VT)]]=3,"high",IF(Tabela224536[[#This Row],[Score (VT)]]=2,"Neutral","low"))</f>
        <v>low</v>
      </c>
      <c r="U14" s="66">
        <f>+N14*Tabela224536[[#This Row],[Score (VT)]]</f>
        <v>3</v>
      </c>
      <c r="V14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14" s="80">
        <f>+Tabela224536[[#This Row],[Score (TE analisys)]]*Tabela224536[[#This Row],[Final score
'[a']x'[b']=c]]</f>
        <v>24</v>
      </c>
      <c r="Y14" s="1"/>
    </row>
    <row r="15" spans="2:25" s="57" customFormat="1" ht="14.25" customHeight="1">
      <c r="B15" s="87"/>
      <c r="C15" s="88"/>
      <c r="D15" s="45"/>
      <c r="E15" s="5"/>
      <c r="F15" s="49"/>
      <c r="G15" s="128"/>
      <c r="H15" s="4"/>
      <c r="I15" s="15"/>
      <c r="J15" s="41"/>
      <c r="K15" s="20"/>
      <c r="L15" s="52"/>
      <c r="M15" s="20"/>
      <c r="N15" s="20"/>
      <c r="O15" s="20"/>
      <c r="P15" s="20"/>
      <c r="Q15" s="20"/>
      <c r="R15" s="20"/>
      <c r="S15" s="22"/>
      <c r="T15" s="22"/>
      <c r="U15" s="55"/>
      <c r="V15" s="72"/>
      <c r="W15" s="72"/>
      <c r="Y15" s="1"/>
    </row>
    <row r="16" spans="2:25" s="57" customFormat="1">
      <c r="B16" s="89"/>
      <c r="C16" s="78" t="s">
        <v>23</v>
      </c>
      <c r="D16" s="50"/>
      <c r="E16" s="58"/>
      <c r="F16" s="50"/>
      <c r="G16" s="129"/>
      <c r="H16" s="11"/>
      <c r="I16" s="12"/>
      <c r="J16" s="42"/>
      <c r="K16" s="12"/>
      <c r="L16" s="42"/>
      <c r="M16" s="12"/>
      <c r="N16" s="12"/>
      <c r="O16" s="12"/>
      <c r="P16" s="12"/>
      <c r="Q16" s="12"/>
      <c r="R16" s="12"/>
      <c r="S16" s="12"/>
      <c r="T16" s="12"/>
      <c r="U16" s="53"/>
      <c r="V16" s="73"/>
      <c r="W16" s="73"/>
    </row>
    <row r="17" spans="2:23" ht="18.75" outlineLevel="1">
      <c r="B17" s="90">
        <f>+B14+1</f>
        <v>11</v>
      </c>
      <c r="C17" s="85" t="s">
        <v>158</v>
      </c>
      <c r="D17" s="44" t="s">
        <v>39</v>
      </c>
      <c r="E17" s="28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7" s="49" t="s">
        <v>53</v>
      </c>
      <c r="G17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7" s="18">
        <f>+Tabela224536[[#This Row],[Atributed value '[a']]]*Tabela224536[[#This Row],[% value]]</f>
        <v>8</v>
      </c>
      <c r="I17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7" s="41" t="s">
        <v>71</v>
      </c>
      <c r="K17" s="20">
        <f>+IF(Tabela224536[[#This Row],[Investment]]="No",1,IF(Tabela224536[[#This Row],[Investment]]="yes",0,""))</f>
        <v>1</v>
      </c>
      <c r="L17" s="52" t="s">
        <v>74</v>
      </c>
      <c r="M17" s="20">
        <f>+IF(Tabela224536[[#This Row],[Cost benefit]]="Positive",2,IF(Tabela224536[[#This Row],[Cost benefit]]="Neutral",1,IF(Tabela224536[[#This Row],[Cost benefit]]="Negative",0,"")))</f>
        <v>2</v>
      </c>
      <c r="N17" s="20">
        <f>IF(Tabela224536[[#This Row],[score3]]+Tabela224536[[#This Row],[score]]=0,1,Tabela224536[[#This Row],[score3]]+Tabela224536[[#This Row],[score]])</f>
        <v>3</v>
      </c>
      <c r="O17" s="98" t="str">
        <f>+IF(Tabela224536[[#This Row],[score (VE)]]=3,"high",IF(Tabela224536[[#This Row],[score (VE)]]=2,"neutral","low"))</f>
        <v>high</v>
      </c>
      <c r="P17" s="20" t="s">
        <v>82</v>
      </c>
      <c r="Q17" s="20" t="s">
        <v>82</v>
      </c>
      <c r="R17" s="20" t="s">
        <v>82</v>
      </c>
      <c r="S17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17" s="20" t="str">
        <f>+IF(Tabela224536[[#This Row],[Score (VT)]]=3,"high",IF(Tabela224536[[#This Row],[Score (VT)]]=2,"Neutral","low"))</f>
        <v>high</v>
      </c>
      <c r="U17" s="55">
        <f>+N17*Tabela224536[[#This Row],[Score (VT)]]</f>
        <v>9</v>
      </c>
      <c r="V17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17" s="80">
        <f>+Tabela224536[[#This Row],[Score (TE analisys)]]*Tabela224536[[#This Row],[Final score
'[a']x'[b']=c]]</f>
        <v>72</v>
      </c>
    </row>
    <row r="18" spans="2:23" ht="26.25" outlineLevel="1">
      <c r="B18" s="90">
        <f>+B17+1</f>
        <v>12</v>
      </c>
      <c r="C18" s="91" t="s">
        <v>159</v>
      </c>
      <c r="D18" s="44" t="s">
        <v>39</v>
      </c>
      <c r="E18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8" s="49" t="s">
        <v>53</v>
      </c>
      <c r="G18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8" s="18">
        <f>+Tabela224536[[#This Row],[Atributed value '[a']]]*Tabela224536[[#This Row],[% value]]</f>
        <v>8</v>
      </c>
      <c r="I18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8" s="41" t="s">
        <v>71</v>
      </c>
      <c r="K18" s="20">
        <f>+IF(Tabela224536[[#This Row],[Investment]]="No",1,IF(Tabela224536[[#This Row],[Investment]]="yes",0,""))</f>
        <v>1</v>
      </c>
      <c r="L18" s="52" t="s">
        <v>74</v>
      </c>
      <c r="M18" s="20">
        <f>+IF(Tabela224536[[#This Row],[Cost benefit]]="Positive",2,IF(Tabela224536[[#This Row],[Cost benefit]]="Neutral",1,IF(Tabela224536[[#This Row],[Cost benefit]]="Negative",0,"")))</f>
        <v>2</v>
      </c>
      <c r="N18" s="20">
        <f>IF(Tabela224536[[#This Row],[score3]]+Tabela224536[[#This Row],[score]]=0,1,Tabela224536[[#This Row],[score3]]+Tabela224536[[#This Row],[score]])</f>
        <v>3</v>
      </c>
      <c r="O18" s="98" t="str">
        <f>+IF(Tabela224536[[#This Row],[score (VE)]]=3,"high",IF(Tabela224536[[#This Row],[score (VE)]]=2,"neutral","low"))</f>
        <v>high</v>
      </c>
      <c r="P18" s="20" t="s">
        <v>82</v>
      </c>
      <c r="Q18" s="20" t="s">
        <v>82</v>
      </c>
      <c r="R18" s="20" t="s">
        <v>82</v>
      </c>
      <c r="S18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18" s="20" t="str">
        <f>+IF(Tabela224536[[#This Row],[Score (VT)]]=3,"high",IF(Tabela224536[[#This Row],[Score (VT)]]=2,"Neutral","low"))</f>
        <v>high</v>
      </c>
      <c r="U18" s="55">
        <f>+N18*Tabela224536[[#This Row],[Score (VT)]]</f>
        <v>9</v>
      </c>
      <c r="V18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18" s="80">
        <f>+Tabela224536[[#This Row],[Score (TE analisys)]]*Tabela224536[[#This Row],[Final score
'[a']x'[b']=c]]</f>
        <v>72</v>
      </c>
    </row>
    <row r="19" spans="2:23" ht="26.25" outlineLevel="1">
      <c r="B19" s="90">
        <f t="shared" ref="B19:B42" si="1">+B18+1</f>
        <v>13</v>
      </c>
      <c r="C19" s="91" t="s">
        <v>160</v>
      </c>
      <c r="D19" s="44" t="s">
        <v>39</v>
      </c>
      <c r="E19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19" s="49" t="s">
        <v>53</v>
      </c>
      <c r="G1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19" s="18">
        <f>+Tabela224536[[#This Row],[Atributed value '[a']]]*Tabela224536[[#This Row],[% value]]</f>
        <v>8</v>
      </c>
      <c r="I1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19" s="41" t="s">
        <v>71</v>
      </c>
      <c r="K19" s="20">
        <f>+IF(Tabela224536[[#This Row],[Investment]]="No",1,IF(Tabela224536[[#This Row],[Investment]]="yes",0,""))</f>
        <v>1</v>
      </c>
      <c r="L19" s="52" t="s">
        <v>74</v>
      </c>
      <c r="M19" s="20">
        <f>+IF(Tabela224536[[#This Row],[Cost benefit]]="Positive",2,IF(Tabela224536[[#This Row],[Cost benefit]]="Neutral",1,IF(Tabela224536[[#This Row],[Cost benefit]]="Negative",0,"")))</f>
        <v>2</v>
      </c>
      <c r="N19" s="20">
        <f>IF(Tabela224536[[#This Row],[score3]]+Tabela224536[[#This Row],[score]]=0,1,Tabela224536[[#This Row],[score3]]+Tabela224536[[#This Row],[score]])</f>
        <v>3</v>
      </c>
      <c r="O19" s="98" t="str">
        <f>+IF(Tabela224536[[#This Row],[score (VE)]]=3,"high",IF(Tabela224536[[#This Row],[score (VE)]]=2,"neutral","low"))</f>
        <v>high</v>
      </c>
      <c r="P19" s="20" t="s">
        <v>82</v>
      </c>
      <c r="Q19" s="20" t="s">
        <v>82</v>
      </c>
      <c r="R19" s="20" t="s">
        <v>84</v>
      </c>
      <c r="S1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19" s="20" t="str">
        <f>+IF(Tabela224536[[#This Row],[Score (VT)]]=3,"high",IF(Tabela224536[[#This Row],[Score (VT)]]=2,"Neutral","low"))</f>
        <v>Neutral</v>
      </c>
      <c r="U19" s="55">
        <f>+N19*Tabela224536[[#This Row],[Score (VT)]]</f>
        <v>6</v>
      </c>
      <c r="V1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19" s="80">
        <f>+Tabela224536[[#This Row],[Score (TE analisys)]]*Tabela224536[[#This Row],[Final score
'[a']x'[b']=c]]</f>
        <v>48</v>
      </c>
    </row>
    <row r="20" spans="2:23" ht="26.25" outlineLevel="1">
      <c r="B20" s="90">
        <f t="shared" si="1"/>
        <v>14</v>
      </c>
      <c r="C20" s="85" t="s">
        <v>161</v>
      </c>
      <c r="D20" s="44" t="s">
        <v>39</v>
      </c>
      <c r="E20" s="27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0" s="49" t="s">
        <v>53</v>
      </c>
      <c r="G2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0" s="18">
        <f>+Tabela224536[[#This Row],[Atributed value '[a']]]*Tabela224536[[#This Row],[% value]]</f>
        <v>8</v>
      </c>
      <c r="I2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0" s="41" t="s">
        <v>71</v>
      </c>
      <c r="K20" s="20">
        <f>+IF(Tabela224536[[#This Row],[Investment]]="No",1,IF(Tabela224536[[#This Row],[Investment]]="yes",0,""))</f>
        <v>1</v>
      </c>
      <c r="L20" s="52" t="s">
        <v>76</v>
      </c>
      <c r="M20" s="20">
        <f>+IF(Tabela224536[[#This Row],[Cost benefit]]="Positive",2,IF(Tabela224536[[#This Row],[Cost benefit]]="Neutral",1,IF(Tabela224536[[#This Row],[Cost benefit]]="Negative",0,"")))</f>
        <v>1</v>
      </c>
      <c r="N20" s="20">
        <f>IF(Tabela224536[[#This Row],[score3]]+Tabela224536[[#This Row],[score]]=0,1,Tabela224536[[#This Row],[score3]]+Tabela224536[[#This Row],[score]])</f>
        <v>2</v>
      </c>
      <c r="O20" s="98" t="str">
        <f>+IF(Tabela224536[[#This Row],[score (VE)]]=3,"high",IF(Tabela224536[[#This Row],[score (VE)]]=2,"neutral","low"))</f>
        <v>neutral</v>
      </c>
      <c r="P20" s="20" t="s">
        <v>82</v>
      </c>
      <c r="Q20" s="20" t="s">
        <v>82</v>
      </c>
      <c r="R20" s="20" t="s">
        <v>84</v>
      </c>
      <c r="S2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20" s="20" t="str">
        <f>+IF(Tabela224536[[#This Row],[Score (VT)]]=3,"high",IF(Tabela224536[[#This Row],[Score (VT)]]=2,"Neutral","low"))</f>
        <v>Neutral</v>
      </c>
      <c r="U20" s="55">
        <f>+N20*Tabela224536[[#This Row],[Score (VT)]]</f>
        <v>4</v>
      </c>
      <c r="V2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20" s="80">
        <f>+Tabela224536[[#This Row],[Score (TE analisys)]]*Tabela224536[[#This Row],[Final score
'[a']x'[b']=c]]</f>
        <v>32</v>
      </c>
    </row>
    <row r="21" spans="2:23" ht="26.25" outlineLevel="1">
      <c r="B21" s="90">
        <f t="shared" si="1"/>
        <v>15</v>
      </c>
      <c r="C21" s="91" t="s">
        <v>162</v>
      </c>
      <c r="D21" s="44" t="s">
        <v>39</v>
      </c>
      <c r="E21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1" s="49" t="s">
        <v>53</v>
      </c>
      <c r="G21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1" s="18">
        <f>+Tabela224536[[#This Row],[Atributed value '[a']]]*Tabela224536[[#This Row],[% value]]</f>
        <v>8</v>
      </c>
      <c r="I21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1" s="41" t="s">
        <v>69</v>
      </c>
      <c r="K21" s="20">
        <f>+IF(Tabela224536[[#This Row],[Investment]]="No",1,IF(Tabela224536[[#This Row],[Investment]]="yes",0,""))</f>
        <v>0</v>
      </c>
      <c r="L21" s="52" t="s">
        <v>74</v>
      </c>
      <c r="M21" s="20">
        <f>+IF(Tabela224536[[#This Row],[Cost benefit]]="Positive",2,IF(Tabela224536[[#This Row],[Cost benefit]]="Neutral",1,IF(Tabela224536[[#This Row],[Cost benefit]]="Negative",0,"")))</f>
        <v>2</v>
      </c>
      <c r="N21" s="20">
        <f>IF(Tabela224536[[#This Row],[score3]]+Tabela224536[[#This Row],[score]]=0,1,Tabela224536[[#This Row],[score3]]+Tabela224536[[#This Row],[score]])</f>
        <v>2</v>
      </c>
      <c r="O21" s="98" t="str">
        <f>+IF(Tabela224536[[#This Row],[score (VE)]]=3,"high",IF(Tabela224536[[#This Row],[score (VE)]]=2,"neutral","low"))</f>
        <v>neutral</v>
      </c>
      <c r="P21" s="20" t="s">
        <v>82</v>
      </c>
      <c r="Q21" s="20" t="s">
        <v>84</v>
      </c>
      <c r="R21" s="20" t="s">
        <v>82</v>
      </c>
      <c r="S21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21" s="20" t="str">
        <f>+IF(Tabela224536[[#This Row],[Score (VT)]]=3,"high",IF(Tabela224536[[#This Row],[Score (VT)]]=2,"Neutral","low"))</f>
        <v>Neutral</v>
      </c>
      <c r="U21" s="55">
        <f>+N21*Tabela224536[[#This Row],[Score (VT)]]</f>
        <v>4</v>
      </c>
      <c r="V21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21" s="80">
        <f>+Tabela224536[[#This Row],[Score (TE analisys)]]*Tabela224536[[#This Row],[Final score
'[a']x'[b']=c]]</f>
        <v>32</v>
      </c>
    </row>
    <row r="22" spans="2:23" ht="18.75" outlineLevel="1">
      <c r="B22" s="90">
        <f t="shared" si="1"/>
        <v>16</v>
      </c>
      <c r="C22" s="91" t="s">
        <v>163</v>
      </c>
      <c r="D22" s="44" t="s">
        <v>39</v>
      </c>
      <c r="E22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2" s="49" t="s">
        <v>53</v>
      </c>
      <c r="G22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2" s="18">
        <f>+Tabela224536[[#This Row],[Atributed value '[a']]]*Tabela224536[[#This Row],[% value]]</f>
        <v>8</v>
      </c>
      <c r="I22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2" s="41" t="s">
        <v>71</v>
      </c>
      <c r="K22" s="20">
        <f>+IF(Tabela224536[[#This Row],[Investment]]="No",1,IF(Tabela224536[[#This Row],[Investment]]="yes",0,""))</f>
        <v>1</v>
      </c>
      <c r="L22" s="52" t="s">
        <v>74</v>
      </c>
      <c r="M22" s="20">
        <f>+IF(Tabela224536[[#This Row],[Cost benefit]]="Positive",2,IF(Tabela224536[[#This Row],[Cost benefit]]="Neutral",1,IF(Tabela224536[[#This Row],[Cost benefit]]="Negative",0,"")))</f>
        <v>2</v>
      </c>
      <c r="N22" s="20">
        <f>IF(Tabela224536[[#This Row],[score3]]+Tabela224536[[#This Row],[score]]=0,1,Tabela224536[[#This Row],[score3]]+Tabela224536[[#This Row],[score]])</f>
        <v>3</v>
      </c>
      <c r="O22" s="98" t="str">
        <f>+IF(Tabela224536[[#This Row],[score (VE)]]=3,"high",IF(Tabela224536[[#This Row],[score (VE)]]=2,"neutral","low"))</f>
        <v>high</v>
      </c>
      <c r="P22" s="20" t="s">
        <v>82</v>
      </c>
      <c r="Q22" s="20" t="s">
        <v>84</v>
      </c>
      <c r="R22" s="20" t="s">
        <v>84</v>
      </c>
      <c r="S22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22" s="20" t="str">
        <f>+IF(Tabela224536[[#This Row],[Score (VT)]]=3,"high",IF(Tabela224536[[#This Row],[Score (VT)]]=2,"Neutral","low"))</f>
        <v>low</v>
      </c>
      <c r="U22" s="55">
        <f>+N22*Tabela224536[[#This Row],[Score (VT)]]</f>
        <v>3</v>
      </c>
      <c r="V22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22" s="80">
        <f>+Tabela224536[[#This Row],[Score (TE analisys)]]*Tabela224536[[#This Row],[Final score
'[a']x'[b']=c]]</f>
        <v>24</v>
      </c>
    </row>
    <row r="23" spans="2:23" ht="26.25" outlineLevel="1">
      <c r="B23" s="90">
        <f t="shared" si="1"/>
        <v>17</v>
      </c>
      <c r="C23" s="91" t="s">
        <v>164</v>
      </c>
      <c r="D23" s="44" t="s">
        <v>39</v>
      </c>
      <c r="E23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3" s="49" t="s">
        <v>53</v>
      </c>
      <c r="G23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3" s="18">
        <f>+Tabela224536[[#This Row],[Atributed value '[a']]]*Tabela224536[[#This Row],[% value]]</f>
        <v>8</v>
      </c>
      <c r="I23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3" s="41" t="s">
        <v>69</v>
      </c>
      <c r="K23" s="20">
        <f>+IF(Tabela224536[[#This Row],[Investment]]="No",1,IF(Tabela224536[[#This Row],[Investment]]="yes",0,""))</f>
        <v>0</v>
      </c>
      <c r="L23" s="52" t="s">
        <v>74</v>
      </c>
      <c r="M23" s="20">
        <f>+IF(Tabela224536[[#This Row],[Cost benefit]]="Positive",2,IF(Tabela224536[[#This Row],[Cost benefit]]="Neutral",1,IF(Tabela224536[[#This Row],[Cost benefit]]="Negative",0,"")))</f>
        <v>2</v>
      </c>
      <c r="N23" s="20">
        <f>IF(Tabela224536[[#This Row],[score3]]+Tabela224536[[#This Row],[score]]=0,1,Tabela224536[[#This Row],[score3]]+Tabela224536[[#This Row],[score]])</f>
        <v>2</v>
      </c>
      <c r="O23" s="98" t="str">
        <f>+IF(Tabela224536[[#This Row],[score (VE)]]=3,"high",IF(Tabela224536[[#This Row],[score (VE)]]=2,"neutral","low"))</f>
        <v>neutral</v>
      </c>
      <c r="P23" s="20" t="s">
        <v>84</v>
      </c>
      <c r="Q23" s="20" t="s">
        <v>84</v>
      </c>
      <c r="R23" s="20" t="s">
        <v>84</v>
      </c>
      <c r="S23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23" s="20" t="str">
        <f>+IF(Tabela224536[[#This Row],[Score (VT)]]=3,"high",IF(Tabela224536[[#This Row],[Score (VT)]]=2,"Neutral","low"))</f>
        <v>low</v>
      </c>
      <c r="U23" s="55">
        <f>+N23*Tabela224536[[#This Row],[Score (VT)]]</f>
        <v>2</v>
      </c>
      <c r="V23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23" s="80">
        <f>+Tabela224536[[#This Row],[Score (TE analisys)]]*Tabela224536[[#This Row],[Final score
'[a']x'[b']=c]]</f>
        <v>16</v>
      </c>
    </row>
    <row r="24" spans="2:23" ht="18.75" outlineLevel="1">
      <c r="B24" s="90">
        <f t="shared" si="1"/>
        <v>18</v>
      </c>
      <c r="C24" s="91" t="s">
        <v>165</v>
      </c>
      <c r="D24" s="44" t="s">
        <v>39</v>
      </c>
      <c r="E24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4" s="49" t="s">
        <v>53</v>
      </c>
      <c r="G24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4" s="18">
        <f>+Tabela224536[[#This Row],[Atributed value '[a']]]*Tabela224536[[#This Row],[% value]]</f>
        <v>8</v>
      </c>
      <c r="I24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4" s="41" t="s">
        <v>69</v>
      </c>
      <c r="K24" s="20">
        <f>+IF(Tabela224536[[#This Row],[Investment]]="No",1,IF(Tabela224536[[#This Row],[Investment]]="yes",0,""))</f>
        <v>0</v>
      </c>
      <c r="L24" s="52" t="s">
        <v>76</v>
      </c>
      <c r="M24" s="20">
        <f>+IF(Tabela224536[[#This Row],[Cost benefit]]="Positive",2,IF(Tabela224536[[#This Row],[Cost benefit]]="Neutral",1,IF(Tabela224536[[#This Row],[Cost benefit]]="Negative",0,"")))</f>
        <v>1</v>
      </c>
      <c r="N24" s="20">
        <f>IF(Tabela224536[[#This Row],[score3]]+Tabela224536[[#This Row],[score]]=0,1,Tabela224536[[#This Row],[score3]]+Tabela224536[[#This Row],[score]])</f>
        <v>1</v>
      </c>
      <c r="O24" s="98" t="str">
        <f>+IF(Tabela224536[[#This Row],[score (VE)]]=3,"high",IF(Tabela224536[[#This Row],[score (VE)]]=2,"neutral","low"))</f>
        <v>low</v>
      </c>
      <c r="P24" s="20" t="s">
        <v>82</v>
      </c>
      <c r="Q24" s="20" t="s">
        <v>84</v>
      </c>
      <c r="R24" s="20" t="s">
        <v>82</v>
      </c>
      <c r="S24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24" s="20" t="str">
        <f>+IF(Tabela224536[[#This Row],[Score (VT)]]=3,"high",IF(Tabela224536[[#This Row],[Score (VT)]]=2,"Neutral","low"))</f>
        <v>Neutral</v>
      </c>
      <c r="U24" s="55">
        <f>+N24*Tabela224536[[#This Row],[Score (VT)]]</f>
        <v>2</v>
      </c>
      <c r="V24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24" s="80">
        <f>+Tabela224536[[#This Row],[Score (TE analisys)]]*Tabela224536[[#This Row],[Final score
'[a']x'[b']=c]]</f>
        <v>16</v>
      </c>
    </row>
    <row r="25" spans="2:23" ht="26.25" outlineLevel="1">
      <c r="B25" s="90">
        <f t="shared" si="1"/>
        <v>19</v>
      </c>
      <c r="C25" s="91" t="s">
        <v>166</v>
      </c>
      <c r="D25" s="47" t="s">
        <v>41</v>
      </c>
      <c r="E25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7</v>
      </c>
      <c r="F25" s="49" t="s">
        <v>55</v>
      </c>
      <c r="G25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0.5</v>
      </c>
      <c r="H25" s="18">
        <f>+Tabela224536[[#This Row],[Atributed value '[a']]]*Tabela224536[[#This Row],[% value]]</f>
        <v>3.5</v>
      </c>
      <c r="I25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Reuse</v>
      </c>
      <c r="J25" s="41" t="s">
        <v>71</v>
      </c>
      <c r="K25" s="20">
        <f>+IF(Tabela224536[[#This Row],[Investment]]="No",1,IF(Tabela224536[[#This Row],[Investment]]="yes",0,""))</f>
        <v>1</v>
      </c>
      <c r="L25" s="52" t="s">
        <v>78</v>
      </c>
      <c r="M25" s="20">
        <f>+IF(Tabela224536[[#This Row],[Cost benefit]]="Positive",2,IF(Tabela224536[[#This Row],[Cost benefit]]="Neutral",1,IF(Tabela224536[[#This Row],[Cost benefit]]="Negative",0,"")))</f>
        <v>0</v>
      </c>
      <c r="N25" s="20">
        <f>IF(Tabela224536[[#This Row],[score3]]+Tabela224536[[#This Row],[score]]=0,1,Tabela224536[[#This Row],[score3]]+Tabela224536[[#This Row],[score]])</f>
        <v>1</v>
      </c>
      <c r="O25" s="98" t="str">
        <f>+IF(Tabela224536[[#This Row],[score (VE)]]=3,"high",IF(Tabela224536[[#This Row],[score (VE)]]=2,"neutral","low"))</f>
        <v>low</v>
      </c>
      <c r="P25" s="20" t="s">
        <v>82</v>
      </c>
      <c r="Q25" s="20" t="s">
        <v>82</v>
      </c>
      <c r="R25" s="20" t="s">
        <v>82</v>
      </c>
      <c r="S25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25" s="20" t="str">
        <f>+IF(Tabela224536[[#This Row],[Score (VT)]]=3,"high",IF(Tabela224536[[#This Row],[Score (VT)]]=2,"Neutral","low"))</f>
        <v>high</v>
      </c>
      <c r="U25" s="55">
        <f>+N25*Tabela224536[[#This Row],[Score (VT)]]</f>
        <v>3</v>
      </c>
      <c r="V25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25" s="80">
        <f>+Tabela224536[[#This Row],[Score (TE analisys)]]*Tabela224536[[#This Row],[Final score
'[a']x'[b']=c]]</f>
        <v>10.5</v>
      </c>
    </row>
    <row r="26" spans="2:23" ht="15.75" customHeight="1" outlineLevel="1">
      <c r="B26" s="90"/>
      <c r="C26" s="92"/>
      <c r="D26" s="60"/>
      <c r="E26" s="56"/>
      <c r="F26" s="49"/>
      <c r="G26" s="128"/>
      <c r="H26" s="59"/>
      <c r="I26" s="15"/>
      <c r="J26" s="41"/>
      <c r="K26" s="20" t="str">
        <f>+IF(Tabela224536[[#This Row],[Investment]]="Não",1,IF(Tabela224536[[#This Row],[Investment]]="sim",0,""))</f>
        <v/>
      </c>
      <c r="L26" s="52"/>
      <c r="M26" s="20" t="str">
        <f>+IF(Tabela224536[[#This Row],[Cost benefit]]="Poupança",2,IF(Tabela224536[[#This Row],[Cost benefit]]="Sem Impacto",1,IF(Tabela224536[[#This Row],[Cost benefit]]="Despesa",0,"")))</f>
        <v/>
      </c>
      <c r="N26" s="20"/>
      <c r="O26" s="20"/>
      <c r="P26" s="20"/>
      <c r="Q26" s="20"/>
      <c r="R26" s="20"/>
      <c r="S26" s="22"/>
      <c r="T26" s="22"/>
      <c r="U26" s="55"/>
      <c r="V26" s="72"/>
      <c r="W26" s="72"/>
    </row>
    <row r="27" spans="2:23">
      <c r="B27" s="90"/>
      <c r="C27" s="78" t="s">
        <v>24</v>
      </c>
      <c r="D27" s="61"/>
      <c r="E27" s="62"/>
      <c r="F27" s="63"/>
      <c r="G27" s="130"/>
      <c r="H27" s="7"/>
      <c r="I27" s="7"/>
      <c r="J27" s="63"/>
      <c r="K27" s="7"/>
      <c r="L27" s="63"/>
      <c r="M27" s="7"/>
      <c r="N27" s="7"/>
      <c r="O27" s="7"/>
      <c r="P27" s="7"/>
      <c r="Q27" s="7"/>
      <c r="R27" s="7"/>
      <c r="S27" s="7"/>
      <c r="T27" s="7"/>
      <c r="U27" s="64"/>
      <c r="V27" s="74"/>
      <c r="W27" s="74"/>
    </row>
    <row r="28" spans="2:23" ht="18" outlineLevel="1">
      <c r="B28" s="90">
        <f>+B25+1</f>
        <v>20</v>
      </c>
      <c r="C28" s="91" t="s">
        <v>167</v>
      </c>
      <c r="D28" s="44" t="s">
        <v>39</v>
      </c>
      <c r="E28" s="30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8" s="49" t="s">
        <v>53</v>
      </c>
      <c r="G28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8" s="18">
        <f>+Tabela224536[[#This Row],[Atributed value '[a']]]*Tabela224536[[#This Row],[% value]]</f>
        <v>8</v>
      </c>
      <c r="I28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8" s="41" t="s">
        <v>71</v>
      </c>
      <c r="K28" s="20">
        <f>+IF(Tabela224536[[#This Row],[Investment]]="No",1,IF(Tabela224536[[#This Row],[Investment]]="yes",0,""))</f>
        <v>1</v>
      </c>
      <c r="L28" s="52" t="s">
        <v>74</v>
      </c>
      <c r="M28" s="20">
        <f>+IF(Tabela224536[[#This Row],[Cost benefit]]="Positive",2,IF(Tabela224536[[#This Row],[Cost benefit]]="Neutral",1,IF(Tabela224536[[#This Row],[Cost benefit]]="Negative",0,"")))</f>
        <v>2</v>
      </c>
      <c r="N28" s="20">
        <f>IF(Tabela224536[[#This Row],[score3]]+Tabela224536[[#This Row],[score]]=0,1,Tabela224536[[#This Row],[score3]]+Tabela224536[[#This Row],[score]])</f>
        <v>3</v>
      </c>
      <c r="O28" s="98" t="str">
        <f>+IF(Tabela224536[[#This Row],[score (VE)]]=3,"high",IF(Tabela224536[[#This Row],[score (VE)]]=2,"neutral","low"))</f>
        <v>high</v>
      </c>
      <c r="P28" s="20" t="s">
        <v>82</v>
      </c>
      <c r="Q28" s="20" t="s">
        <v>82</v>
      </c>
      <c r="R28" s="20" t="s">
        <v>82</v>
      </c>
      <c r="S28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28" s="20" t="str">
        <f>+IF(Tabela224536[[#This Row],[Score (VT)]]=3,"high",IF(Tabela224536[[#This Row],[Score (VT)]]=2,"Neutral","low"))</f>
        <v>high</v>
      </c>
      <c r="U28" s="55">
        <f>+N28*Tabela224536[[#This Row],[Score (VT)]]</f>
        <v>9</v>
      </c>
      <c r="V28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28" s="80">
        <f>+Tabela224536[[#This Row],[Score (TE analisys)]]*Tabela224536[[#This Row],[Final score
'[a']x'[b']=c]]</f>
        <v>72</v>
      </c>
    </row>
    <row r="29" spans="2:23" s="65" customFormat="1" ht="26.25" outlineLevel="1">
      <c r="B29" s="90">
        <f t="shared" si="1"/>
        <v>21</v>
      </c>
      <c r="C29" s="91" t="s">
        <v>168</v>
      </c>
      <c r="D29" s="44" t="s">
        <v>39</v>
      </c>
      <c r="E29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29" s="49" t="s">
        <v>53</v>
      </c>
      <c r="G2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29" s="18">
        <f>+Tabela224536[[#This Row],[Atributed value '[a']]]*Tabela224536[[#This Row],[% value]]</f>
        <v>8</v>
      </c>
      <c r="I2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29" s="41" t="s">
        <v>71</v>
      </c>
      <c r="K29" s="20">
        <f>+IF(Tabela224536[[#This Row],[Investment]]="No",1,IF(Tabela224536[[#This Row],[Investment]]="yes",0,""))</f>
        <v>1</v>
      </c>
      <c r="L29" s="52" t="s">
        <v>74</v>
      </c>
      <c r="M29" s="20">
        <f>+IF(Tabela224536[[#This Row],[Cost benefit]]="Positive",2,IF(Tabela224536[[#This Row],[Cost benefit]]="Neutral",1,IF(Tabela224536[[#This Row],[Cost benefit]]="Negative",0,"")))</f>
        <v>2</v>
      </c>
      <c r="N29" s="20">
        <f>IF(Tabela224536[[#This Row],[score3]]+Tabela224536[[#This Row],[score]]=0,1,Tabela224536[[#This Row],[score3]]+Tabela224536[[#This Row],[score]])</f>
        <v>3</v>
      </c>
      <c r="O29" s="98" t="str">
        <f>+IF(Tabela224536[[#This Row],[score (VE)]]=3,"high",IF(Tabela224536[[#This Row],[score (VE)]]=2,"neutral","low"))</f>
        <v>high</v>
      </c>
      <c r="P29" s="20" t="s">
        <v>82</v>
      </c>
      <c r="Q29" s="20" t="s">
        <v>82</v>
      </c>
      <c r="R29" s="20" t="s">
        <v>82</v>
      </c>
      <c r="S2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29" s="20" t="str">
        <f>+IF(Tabela224536[[#This Row],[Score (VT)]]=3,"high",IF(Tabela224536[[#This Row],[Score (VT)]]=2,"Neutral","low"))</f>
        <v>high</v>
      </c>
      <c r="U29" s="55">
        <f>+N29*Tabela224536[[#This Row],[Score (VT)]]</f>
        <v>9</v>
      </c>
      <c r="V2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29" s="80">
        <f>+Tabela224536[[#This Row],[Score (TE analisys)]]*Tabela224536[[#This Row],[Final score
'[a']x'[b']=c]]</f>
        <v>72</v>
      </c>
    </row>
    <row r="30" spans="2:23" s="65" customFormat="1" ht="26.25" outlineLevel="1">
      <c r="B30" s="90">
        <f t="shared" si="1"/>
        <v>22</v>
      </c>
      <c r="C30" s="91" t="s">
        <v>169</v>
      </c>
      <c r="D30" s="44" t="s">
        <v>39</v>
      </c>
      <c r="E30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0" s="49" t="s">
        <v>53</v>
      </c>
      <c r="G3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0" s="18">
        <f>+Tabela224536[[#This Row],[Atributed value '[a']]]*Tabela224536[[#This Row],[% value]]</f>
        <v>8</v>
      </c>
      <c r="I3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0" s="41" t="s">
        <v>71</v>
      </c>
      <c r="K30" s="20">
        <f>+IF(Tabela224536[[#This Row],[Investment]]="No",1,IF(Tabela224536[[#This Row],[Investment]]="yes",0,""))</f>
        <v>1</v>
      </c>
      <c r="L30" s="52" t="s">
        <v>74</v>
      </c>
      <c r="M30" s="20">
        <f>+IF(Tabela224536[[#This Row],[Cost benefit]]="Positive",2,IF(Tabela224536[[#This Row],[Cost benefit]]="Neutral",1,IF(Tabela224536[[#This Row],[Cost benefit]]="Negative",0,"")))</f>
        <v>2</v>
      </c>
      <c r="N30" s="20">
        <f>IF(Tabela224536[[#This Row],[score3]]+Tabela224536[[#This Row],[score]]=0,1,Tabela224536[[#This Row],[score3]]+Tabela224536[[#This Row],[score]])</f>
        <v>3</v>
      </c>
      <c r="O30" s="98" t="str">
        <f>+IF(Tabela224536[[#This Row],[score (VE)]]=3,"high",IF(Tabela224536[[#This Row],[score (VE)]]=2,"neutral","low"))</f>
        <v>high</v>
      </c>
      <c r="P30" s="20" t="s">
        <v>82</v>
      </c>
      <c r="Q30" s="20" t="s">
        <v>82</v>
      </c>
      <c r="R30" s="20" t="s">
        <v>82</v>
      </c>
      <c r="S3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30" s="20" t="str">
        <f>+IF(Tabela224536[[#This Row],[Score (VT)]]=3,"high",IF(Tabela224536[[#This Row],[Score (VT)]]=2,"Neutral","low"))</f>
        <v>high</v>
      </c>
      <c r="U30" s="55">
        <f>+N30*Tabela224536[[#This Row],[Score (VT)]]</f>
        <v>9</v>
      </c>
      <c r="V3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30" s="80">
        <f>+Tabela224536[[#This Row],[Score (TE analisys)]]*Tabela224536[[#This Row],[Final score
'[a']x'[b']=c]]</f>
        <v>72</v>
      </c>
    </row>
    <row r="31" spans="2:23" s="65" customFormat="1" ht="26.25" outlineLevel="1">
      <c r="B31" s="90">
        <f t="shared" si="1"/>
        <v>23</v>
      </c>
      <c r="C31" s="91" t="s">
        <v>170</v>
      </c>
      <c r="D31" s="44" t="s">
        <v>39</v>
      </c>
      <c r="E31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1" s="49" t="s">
        <v>53</v>
      </c>
      <c r="G31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1" s="18">
        <f>+Tabela224536[[#This Row],[Atributed value '[a']]]*Tabela224536[[#This Row],[% value]]</f>
        <v>8</v>
      </c>
      <c r="I31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1" s="41" t="s">
        <v>71</v>
      </c>
      <c r="K31" s="20">
        <f>+IF(Tabela224536[[#This Row],[Investment]]="No",1,IF(Tabela224536[[#This Row],[Investment]]="yes",0,""))</f>
        <v>1</v>
      </c>
      <c r="L31" s="52" t="s">
        <v>74</v>
      </c>
      <c r="M31" s="20">
        <f>+IF(Tabela224536[[#This Row],[Cost benefit]]="Positive",2,IF(Tabela224536[[#This Row],[Cost benefit]]="Neutral",1,IF(Tabela224536[[#This Row],[Cost benefit]]="Negative",0,"")))</f>
        <v>2</v>
      </c>
      <c r="N31" s="20">
        <f>IF(Tabela224536[[#This Row],[score3]]+Tabela224536[[#This Row],[score]]=0,1,Tabela224536[[#This Row],[score3]]+Tabela224536[[#This Row],[score]])</f>
        <v>3</v>
      </c>
      <c r="O31" s="98" t="str">
        <f>+IF(Tabela224536[[#This Row],[score (VE)]]=3,"high",IF(Tabela224536[[#This Row],[score (VE)]]=2,"neutral","low"))</f>
        <v>high</v>
      </c>
      <c r="P31" s="20" t="s">
        <v>82</v>
      </c>
      <c r="Q31" s="20" t="s">
        <v>82</v>
      </c>
      <c r="R31" s="20" t="s">
        <v>82</v>
      </c>
      <c r="S31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31" s="20" t="str">
        <f>+IF(Tabela224536[[#This Row],[Score (VT)]]=3,"high",IF(Tabela224536[[#This Row],[Score (VT)]]=2,"Neutral","low"))</f>
        <v>high</v>
      </c>
      <c r="U31" s="55">
        <f>+N31*Tabela224536[[#This Row],[Score (VT)]]</f>
        <v>9</v>
      </c>
      <c r="V31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31" s="80">
        <f>+Tabela224536[[#This Row],[Score (TE analisys)]]*Tabela224536[[#This Row],[Final score
'[a']x'[b']=c]]</f>
        <v>72</v>
      </c>
    </row>
    <row r="32" spans="2:23" s="65" customFormat="1" ht="26.25" outlineLevel="1">
      <c r="B32" s="90">
        <f t="shared" si="1"/>
        <v>24</v>
      </c>
      <c r="C32" s="91" t="s">
        <v>171</v>
      </c>
      <c r="D32" s="46" t="s">
        <v>37</v>
      </c>
      <c r="E32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9</v>
      </c>
      <c r="F32" s="49" t="s">
        <v>53</v>
      </c>
      <c r="G32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2" s="18">
        <f>+Tabela224536[[#This Row],[Atributed value '[a']]]*Tabela224536[[#This Row],[% value]]</f>
        <v>9</v>
      </c>
      <c r="I32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2" s="41" t="s">
        <v>71</v>
      </c>
      <c r="K32" s="20">
        <f>+IF(Tabela224536[[#This Row],[Investment]]="No",1,IF(Tabela224536[[#This Row],[Investment]]="yes",0,""))</f>
        <v>1</v>
      </c>
      <c r="L32" s="52" t="s">
        <v>74</v>
      </c>
      <c r="M32" s="20">
        <f>+IF(Tabela224536[[#This Row],[Cost benefit]]="Positive",2,IF(Tabela224536[[#This Row],[Cost benefit]]="Neutral",1,IF(Tabela224536[[#This Row],[Cost benefit]]="Negative",0,"")))</f>
        <v>2</v>
      </c>
      <c r="N32" s="20">
        <f>IF(Tabela224536[[#This Row],[score3]]+Tabela224536[[#This Row],[score]]=0,1,Tabela224536[[#This Row],[score3]]+Tabela224536[[#This Row],[score]])</f>
        <v>3</v>
      </c>
      <c r="O32" s="98" t="str">
        <f>+IF(Tabela224536[[#This Row],[score (VE)]]=3,"high",IF(Tabela224536[[#This Row],[score (VE)]]=2,"neutral","low"))</f>
        <v>high</v>
      </c>
      <c r="P32" s="20" t="s">
        <v>82</v>
      </c>
      <c r="Q32" s="20" t="s">
        <v>82</v>
      </c>
      <c r="R32" s="20" t="s">
        <v>84</v>
      </c>
      <c r="S32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2" s="20" t="str">
        <f>+IF(Tabela224536[[#This Row],[Score (VT)]]=3,"high",IF(Tabela224536[[#This Row],[Score (VT)]]=2,"Neutral","low"))</f>
        <v>Neutral</v>
      </c>
      <c r="U32" s="55">
        <f>+N32*Tabela224536[[#This Row],[Score (VT)]]</f>
        <v>6</v>
      </c>
      <c r="V32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2" s="80">
        <f>+Tabela224536[[#This Row],[Score (TE analisys)]]*Tabela224536[[#This Row],[Final score
'[a']x'[b']=c]]</f>
        <v>54</v>
      </c>
    </row>
    <row r="33" spans="2:23" ht="27" outlineLevel="1">
      <c r="B33" s="90">
        <f t="shared" si="1"/>
        <v>25</v>
      </c>
      <c r="C33" s="93" t="s">
        <v>172</v>
      </c>
      <c r="D33" s="46" t="s">
        <v>37</v>
      </c>
      <c r="E33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9</v>
      </c>
      <c r="F33" s="49" t="s">
        <v>53</v>
      </c>
      <c r="G33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3" s="18">
        <f>+Tabela224536[[#This Row],[Atributed value '[a']]]*Tabela224536[[#This Row],[% value]]</f>
        <v>9</v>
      </c>
      <c r="I33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3" s="41" t="s">
        <v>71</v>
      </c>
      <c r="K33" s="20">
        <f>+IF(Tabela224536[[#This Row],[Investment]]="No",1,IF(Tabela224536[[#This Row],[Investment]]="yes",0,""))</f>
        <v>1</v>
      </c>
      <c r="L33" s="52" t="s">
        <v>74</v>
      </c>
      <c r="M33" s="20">
        <f>+IF(Tabela224536[[#This Row],[Cost benefit]]="Positive",2,IF(Tabela224536[[#This Row],[Cost benefit]]="Neutral",1,IF(Tabela224536[[#This Row],[Cost benefit]]="Negative",0,"")))</f>
        <v>2</v>
      </c>
      <c r="N33" s="20">
        <f>IF(Tabela224536[[#This Row],[score3]]+Tabela224536[[#This Row],[score]]=0,1,Tabela224536[[#This Row],[score3]]+Tabela224536[[#This Row],[score]])</f>
        <v>3</v>
      </c>
      <c r="O33" s="98" t="str">
        <f>+IF(Tabela224536[[#This Row],[score (VE)]]=3,"high",IF(Tabela224536[[#This Row],[score (VE)]]=2,"neutral","low"))</f>
        <v>high</v>
      </c>
      <c r="P33" s="20" t="s">
        <v>82</v>
      </c>
      <c r="Q33" s="20" t="s">
        <v>82</v>
      </c>
      <c r="R33" s="20" t="s">
        <v>84</v>
      </c>
      <c r="S33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3" s="20" t="str">
        <f>+IF(Tabela224536[[#This Row],[Score (VT)]]=3,"high",IF(Tabela224536[[#This Row],[Score (VT)]]=2,"Neutral","low"))</f>
        <v>Neutral</v>
      </c>
      <c r="U33" s="55">
        <f>+N33*Tabela224536[[#This Row],[Score (VT)]]</f>
        <v>6</v>
      </c>
      <c r="V33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3" s="80">
        <f>+Tabela224536[[#This Row],[Score (TE analisys)]]*Tabela224536[[#This Row],[Final score
'[a']x'[b']=c]]</f>
        <v>54</v>
      </c>
    </row>
    <row r="34" spans="2:23" ht="26.25" outlineLevel="1">
      <c r="B34" s="90">
        <f t="shared" si="1"/>
        <v>26</v>
      </c>
      <c r="C34" s="93" t="s">
        <v>173</v>
      </c>
      <c r="D34" s="46" t="s">
        <v>37</v>
      </c>
      <c r="E34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9</v>
      </c>
      <c r="F34" s="49" t="s">
        <v>53</v>
      </c>
      <c r="G34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4" s="18">
        <f>+Tabela224536[[#This Row],[Atributed value '[a']]]*Tabela224536[[#This Row],[% value]]</f>
        <v>9</v>
      </c>
      <c r="I34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4" s="41" t="s">
        <v>71</v>
      </c>
      <c r="K34" s="20">
        <f>+IF(Tabela224536[[#This Row],[Investment]]="No",1,IF(Tabela224536[[#This Row],[Investment]]="yes",0,""))</f>
        <v>1</v>
      </c>
      <c r="L34" s="52" t="s">
        <v>74</v>
      </c>
      <c r="M34" s="20">
        <f>+IF(Tabela224536[[#This Row],[Cost benefit]]="Positive",2,IF(Tabela224536[[#This Row],[Cost benefit]]="Neutral",1,IF(Tabela224536[[#This Row],[Cost benefit]]="Negative",0,"")))</f>
        <v>2</v>
      </c>
      <c r="N34" s="20">
        <f>IF(Tabela224536[[#This Row],[score3]]+Tabela224536[[#This Row],[score]]=0,1,Tabela224536[[#This Row],[score3]]+Tabela224536[[#This Row],[score]])</f>
        <v>3</v>
      </c>
      <c r="O34" s="98" t="str">
        <f>+IF(Tabela224536[[#This Row],[score (VE)]]=3,"high",IF(Tabela224536[[#This Row],[score (VE)]]=2,"neutral","low"))</f>
        <v>high</v>
      </c>
      <c r="P34" s="20" t="s">
        <v>82</v>
      </c>
      <c r="Q34" s="20" t="s">
        <v>82</v>
      </c>
      <c r="R34" s="20" t="s">
        <v>84</v>
      </c>
      <c r="S34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4" s="20" t="str">
        <f>+IF(Tabela224536[[#This Row],[Score (VT)]]=3,"high",IF(Tabela224536[[#This Row],[Score (VT)]]=2,"Neutral","low"))</f>
        <v>Neutral</v>
      </c>
      <c r="U34" s="55">
        <f>+N34*Tabela224536[[#This Row],[Score (VT)]]</f>
        <v>6</v>
      </c>
      <c r="V34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4" s="80">
        <f>+Tabela224536[[#This Row],[Score (TE analisys)]]*Tabela224536[[#This Row],[Final score
'[a']x'[b']=c]]</f>
        <v>54</v>
      </c>
    </row>
    <row r="35" spans="2:23" s="65" customFormat="1" ht="26.25" outlineLevel="1">
      <c r="B35" s="90">
        <f t="shared" si="1"/>
        <v>27</v>
      </c>
      <c r="C35" s="91" t="s">
        <v>174</v>
      </c>
      <c r="D35" s="44" t="s">
        <v>39</v>
      </c>
      <c r="E35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5" s="49" t="s">
        <v>53</v>
      </c>
      <c r="G35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5" s="18">
        <f>+Tabela224536[[#This Row],[Atributed value '[a']]]*Tabela224536[[#This Row],[% value]]</f>
        <v>8</v>
      </c>
      <c r="I35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5" s="41" t="s">
        <v>71</v>
      </c>
      <c r="K35" s="20">
        <f>+IF(Tabela224536[[#This Row],[Investment]]="No",1,IF(Tabela224536[[#This Row],[Investment]]="yes",0,""))</f>
        <v>1</v>
      </c>
      <c r="L35" s="52" t="s">
        <v>74</v>
      </c>
      <c r="M35" s="20">
        <f>+IF(Tabela224536[[#This Row],[Cost benefit]]="Positive",2,IF(Tabela224536[[#This Row],[Cost benefit]]="Neutral",1,IF(Tabela224536[[#This Row],[Cost benefit]]="Negative",0,"")))</f>
        <v>2</v>
      </c>
      <c r="N35" s="20">
        <f>IF(Tabela224536[[#This Row],[score3]]+Tabela224536[[#This Row],[score]]=0,1,Tabela224536[[#This Row],[score3]]+Tabela224536[[#This Row],[score]])</f>
        <v>3</v>
      </c>
      <c r="O35" s="98" t="str">
        <f>+IF(Tabela224536[[#This Row],[score (VE)]]=3,"high",IF(Tabela224536[[#This Row],[score (VE)]]=2,"neutral","low"))</f>
        <v>high</v>
      </c>
      <c r="P35" s="20" t="s">
        <v>82</v>
      </c>
      <c r="Q35" s="20" t="s">
        <v>84</v>
      </c>
      <c r="R35" s="20" t="s">
        <v>82</v>
      </c>
      <c r="S35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5" s="20" t="str">
        <f>+IF(Tabela224536[[#This Row],[Score (VT)]]=3,"high",IF(Tabela224536[[#This Row],[Score (VT)]]=2,"Neutral","low"))</f>
        <v>Neutral</v>
      </c>
      <c r="U35" s="55">
        <f>+N35*Tabela224536[[#This Row],[Score (VT)]]</f>
        <v>6</v>
      </c>
      <c r="V35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5" s="80">
        <f>+Tabela224536[[#This Row],[Score (TE analisys)]]*Tabela224536[[#This Row],[Final score
'[a']x'[b']=c]]</f>
        <v>48</v>
      </c>
    </row>
    <row r="36" spans="2:23" s="65" customFormat="1" ht="53.25" outlineLevel="1">
      <c r="B36" s="90">
        <f t="shared" si="1"/>
        <v>28</v>
      </c>
      <c r="C36" s="91" t="s">
        <v>175</v>
      </c>
      <c r="D36" s="44" t="s">
        <v>39</v>
      </c>
      <c r="E36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6" s="49" t="s">
        <v>53</v>
      </c>
      <c r="G36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6" s="18">
        <f>+Tabela224536[[#This Row],[Atributed value '[a']]]*Tabela224536[[#This Row],[% value]]</f>
        <v>8</v>
      </c>
      <c r="I36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6" s="41" t="s">
        <v>71</v>
      </c>
      <c r="K36" s="20">
        <f>+IF(Tabela224536[[#This Row],[Investment]]="No",1,IF(Tabela224536[[#This Row],[Investment]]="yes",0,""))</f>
        <v>1</v>
      </c>
      <c r="L36" s="52" t="s">
        <v>74</v>
      </c>
      <c r="M36" s="20">
        <f>+IF(Tabela224536[[#This Row],[Cost benefit]]="Positive",2,IF(Tabela224536[[#This Row],[Cost benefit]]="Neutral",1,IF(Tabela224536[[#This Row],[Cost benefit]]="Negative",0,"")))</f>
        <v>2</v>
      </c>
      <c r="N36" s="20">
        <f>IF(Tabela224536[[#This Row],[score3]]+Tabela224536[[#This Row],[score]]=0,1,Tabela224536[[#This Row],[score3]]+Tabela224536[[#This Row],[score]])</f>
        <v>3</v>
      </c>
      <c r="O36" s="98" t="str">
        <f>+IF(Tabela224536[[#This Row],[score (VE)]]=3,"high",IF(Tabela224536[[#This Row],[score (VE)]]=2,"neutral","low"))</f>
        <v>high</v>
      </c>
      <c r="P36" s="20" t="s">
        <v>82</v>
      </c>
      <c r="Q36" s="20" t="s">
        <v>82</v>
      </c>
      <c r="R36" s="20" t="s">
        <v>84</v>
      </c>
      <c r="S36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6" s="20" t="str">
        <f>+IF(Tabela224536[[#This Row],[Score (VT)]]=3,"high",IF(Tabela224536[[#This Row],[Score (VT)]]=2,"Neutral","low"))</f>
        <v>Neutral</v>
      </c>
      <c r="U36" s="55">
        <f>+N36*Tabela224536[[#This Row],[Score (VT)]]</f>
        <v>6</v>
      </c>
      <c r="V36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6" s="80">
        <f>+Tabela224536[[#This Row],[Score (TE analisys)]]*Tabela224536[[#This Row],[Final score
'[a']x'[b']=c]]</f>
        <v>48</v>
      </c>
    </row>
    <row r="37" spans="2:23" ht="18" outlineLevel="1">
      <c r="B37" s="90">
        <f t="shared" si="1"/>
        <v>29</v>
      </c>
      <c r="C37" s="91" t="s">
        <v>176</v>
      </c>
      <c r="D37" s="44" t="s">
        <v>39</v>
      </c>
      <c r="E37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7" s="49" t="s">
        <v>53</v>
      </c>
      <c r="G37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7" s="18">
        <f>+Tabela224536[[#This Row],[Atributed value '[a']]]*Tabela224536[[#This Row],[% value]]</f>
        <v>8</v>
      </c>
      <c r="I37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7" s="41" t="s">
        <v>69</v>
      </c>
      <c r="K37" s="20">
        <f>+IF(Tabela224536[[#This Row],[Investment]]="No",1,IF(Tabela224536[[#This Row],[Investment]]="yes",0,""))</f>
        <v>0</v>
      </c>
      <c r="L37" s="52" t="s">
        <v>74</v>
      </c>
      <c r="M37" s="20">
        <f>+IF(Tabela224536[[#This Row],[Cost benefit]]="Positive",2,IF(Tabela224536[[#This Row],[Cost benefit]]="Neutral",1,IF(Tabela224536[[#This Row],[Cost benefit]]="Negative",0,"")))</f>
        <v>2</v>
      </c>
      <c r="N37" s="20">
        <f>IF(Tabela224536[[#This Row],[score3]]+Tabela224536[[#This Row],[score]]=0,1,Tabela224536[[#This Row],[score3]]+Tabela224536[[#This Row],[score]])</f>
        <v>2</v>
      </c>
      <c r="O37" s="98" t="str">
        <f>+IF(Tabela224536[[#This Row],[score (VE)]]=3,"high",IF(Tabela224536[[#This Row],[score (VE)]]=2,"neutral","low"))</f>
        <v>neutral</v>
      </c>
      <c r="P37" s="20" t="s">
        <v>82</v>
      </c>
      <c r="Q37" s="20" t="s">
        <v>82</v>
      </c>
      <c r="R37" s="20" t="s">
        <v>82</v>
      </c>
      <c r="S37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37" s="20" t="str">
        <f>+IF(Tabela224536[[#This Row],[Score (VT)]]=3,"high",IF(Tabela224536[[#This Row],[Score (VT)]]=2,"Neutral","low"))</f>
        <v>high</v>
      </c>
      <c r="U37" s="55">
        <f>+N37*Tabela224536[[#This Row],[Score (VT)]]</f>
        <v>6</v>
      </c>
      <c r="V37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7" s="80">
        <f>+Tabela224536[[#This Row],[Score (TE analisys)]]*Tabela224536[[#This Row],[Final score
'[a']x'[b']=c]]</f>
        <v>48</v>
      </c>
    </row>
    <row r="38" spans="2:23" ht="18.75" outlineLevel="1">
      <c r="B38" s="90">
        <f t="shared" si="1"/>
        <v>30</v>
      </c>
      <c r="C38" s="91" t="s">
        <v>177</v>
      </c>
      <c r="D38" s="44" t="s">
        <v>39</v>
      </c>
      <c r="E38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8" s="49" t="s">
        <v>53</v>
      </c>
      <c r="G38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8" s="18">
        <f>+Tabela224536[[#This Row],[Atributed value '[a']]]*Tabela224536[[#This Row],[% value]]</f>
        <v>8</v>
      </c>
      <c r="I38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8" s="41" t="s">
        <v>71</v>
      </c>
      <c r="K38" s="20">
        <f>+IF(Tabela224536[[#This Row],[Investment]]="No",1,IF(Tabela224536[[#This Row],[Investment]]="yes",0,""))</f>
        <v>1</v>
      </c>
      <c r="L38" s="52" t="s">
        <v>74</v>
      </c>
      <c r="M38" s="20">
        <f>+IF(Tabela224536[[#This Row],[Cost benefit]]="Positive",2,IF(Tabela224536[[#This Row],[Cost benefit]]="Neutral",1,IF(Tabela224536[[#This Row],[Cost benefit]]="Negative",0,"")))</f>
        <v>2</v>
      </c>
      <c r="N38" s="20">
        <f>IF(Tabela224536[[#This Row],[score3]]+Tabela224536[[#This Row],[score]]=0,1,Tabela224536[[#This Row],[score3]]+Tabela224536[[#This Row],[score]])</f>
        <v>3</v>
      </c>
      <c r="O38" s="98" t="str">
        <f>+IF(Tabela224536[[#This Row],[score (VE)]]=3,"high",IF(Tabela224536[[#This Row],[score (VE)]]=2,"neutral","low"))</f>
        <v>high</v>
      </c>
      <c r="P38" s="20" t="s">
        <v>82</v>
      </c>
      <c r="Q38" s="20" t="s">
        <v>82</v>
      </c>
      <c r="R38" s="20" t="s">
        <v>84</v>
      </c>
      <c r="S38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8" s="20" t="str">
        <f>+IF(Tabela224536[[#This Row],[Score (VT)]]=3,"high",IF(Tabela224536[[#This Row],[Score (VT)]]=2,"Neutral","low"))</f>
        <v>Neutral</v>
      </c>
      <c r="U38" s="55">
        <f>+N38*Tabela224536[[#This Row],[Score (VT)]]</f>
        <v>6</v>
      </c>
      <c r="V38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8" s="80">
        <f>+Tabela224536[[#This Row],[Score (TE analisys)]]*Tabela224536[[#This Row],[Final score
'[a']x'[b']=c]]</f>
        <v>48</v>
      </c>
    </row>
    <row r="39" spans="2:23" s="65" customFormat="1" ht="26.25" outlineLevel="1">
      <c r="B39" s="90">
        <f t="shared" si="1"/>
        <v>31</v>
      </c>
      <c r="C39" s="91" t="s">
        <v>178</v>
      </c>
      <c r="D39" s="44" t="s">
        <v>39</v>
      </c>
      <c r="E39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39" s="49" t="s">
        <v>53</v>
      </c>
      <c r="G3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39" s="18">
        <f>+Tabela224536[[#This Row],[Atributed value '[a']]]*Tabela224536[[#This Row],[% value]]</f>
        <v>8</v>
      </c>
      <c r="I3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39" s="41" t="s">
        <v>71</v>
      </c>
      <c r="K39" s="20">
        <f>+IF(Tabela224536[[#This Row],[Investment]]="No",1,IF(Tabela224536[[#This Row],[Investment]]="yes",0,""))</f>
        <v>1</v>
      </c>
      <c r="L39" s="52" t="s">
        <v>74</v>
      </c>
      <c r="M39" s="20">
        <f>+IF(Tabela224536[[#This Row],[Cost benefit]]="Positive",2,IF(Tabela224536[[#This Row],[Cost benefit]]="Neutral",1,IF(Tabela224536[[#This Row],[Cost benefit]]="Negative",0,"")))</f>
        <v>2</v>
      </c>
      <c r="N39" s="20">
        <f>IF(Tabela224536[[#This Row],[score3]]+Tabela224536[[#This Row],[score]]=0,1,Tabela224536[[#This Row],[score3]]+Tabela224536[[#This Row],[score]])</f>
        <v>3</v>
      </c>
      <c r="O39" s="98" t="str">
        <f>+IF(Tabela224536[[#This Row],[score (VE)]]=3,"high",IF(Tabela224536[[#This Row],[score (VE)]]=2,"neutral","low"))</f>
        <v>high</v>
      </c>
      <c r="P39" s="20" t="s">
        <v>82</v>
      </c>
      <c r="Q39" s="20" t="s">
        <v>84</v>
      </c>
      <c r="R39" s="20" t="s">
        <v>82</v>
      </c>
      <c r="S3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39" s="20" t="str">
        <f>+IF(Tabela224536[[#This Row],[Score (VT)]]=3,"high",IF(Tabela224536[[#This Row],[Score (VT)]]=2,"Neutral","low"))</f>
        <v>Neutral</v>
      </c>
      <c r="U39" s="55">
        <f>+N39*Tabela224536[[#This Row],[Score (VT)]]</f>
        <v>6</v>
      </c>
      <c r="V3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39" s="80">
        <f>+Tabela224536[[#This Row],[Score (TE analisys)]]*Tabela224536[[#This Row],[Final score
'[a']x'[b']=c]]</f>
        <v>48</v>
      </c>
    </row>
    <row r="40" spans="2:23" s="65" customFormat="1" ht="26.25" outlineLevel="1">
      <c r="B40" s="90">
        <f t="shared" si="1"/>
        <v>32</v>
      </c>
      <c r="C40" s="91" t="s">
        <v>179</v>
      </c>
      <c r="D40" s="44" t="s">
        <v>39</v>
      </c>
      <c r="E40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0" s="49" t="s">
        <v>53</v>
      </c>
      <c r="G4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0" s="18">
        <f>+Tabela224536[[#This Row],[Atributed value '[a']]]*Tabela224536[[#This Row],[% value]]</f>
        <v>8</v>
      </c>
      <c r="I4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0" s="41" t="s">
        <v>69</v>
      </c>
      <c r="K40" s="20">
        <f>+IF(Tabela224536[[#This Row],[Investment]]="No",1,IF(Tabela224536[[#This Row],[Investment]]="yes",0,""))</f>
        <v>0</v>
      </c>
      <c r="L40" s="52" t="s">
        <v>74</v>
      </c>
      <c r="M40" s="20">
        <f>+IF(Tabela224536[[#This Row],[Cost benefit]]="Positive",2,IF(Tabela224536[[#This Row],[Cost benefit]]="Neutral",1,IF(Tabela224536[[#This Row],[Cost benefit]]="Negative",0,"")))</f>
        <v>2</v>
      </c>
      <c r="N40" s="20">
        <f>IF(Tabela224536[[#This Row],[score3]]+Tabela224536[[#This Row],[score]]=0,1,Tabela224536[[#This Row],[score3]]+Tabela224536[[#This Row],[score]])</f>
        <v>2</v>
      </c>
      <c r="O40" s="98" t="str">
        <f>+IF(Tabela224536[[#This Row],[score (VE)]]=3,"high",IF(Tabela224536[[#This Row],[score (VE)]]=2,"neutral","low"))</f>
        <v>neutral</v>
      </c>
      <c r="P40" s="20" t="s">
        <v>82</v>
      </c>
      <c r="Q40" s="20" t="s">
        <v>82</v>
      </c>
      <c r="R40" s="20" t="s">
        <v>82</v>
      </c>
      <c r="S4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40" s="20" t="str">
        <f>+IF(Tabela224536[[#This Row],[Score (VT)]]=3,"high",IF(Tabela224536[[#This Row],[Score (VT)]]=2,"Neutral","low"))</f>
        <v>high</v>
      </c>
      <c r="U40" s="55">
        <f>+N40*Tabela224536[[#This Row],[Score (VT)]]</f>
        <v>6</v>
      </c>
      <c r="V4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40" s="80">
        <f>+Tabela224536[[#This Row],[Score (TE analisys)]]*Tabela224536[[#This Row],[Final score
'[a']x'[b']=c]]</f>
        <v>48</v>
      </c>
    </row>
    <row r="41" spans="2:23" ht="27" outlineLevel="1">
      <c r="B41" s="90">
        <f t="shared" si="1"/>
        <v>33</v>
      </c>
      <c r="C41" s="91" t="s">
        <v>180</v>
      </c>
      <c r="D41" s="46" t="s">
        <v>37</v>
      </c>
      <c r="E41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9</v>
      </c>
      <c r="F41" s="49" t="s">
        <v>53</v>
      </c>
      <c r="G41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1" s="18">
        <f>+Tabela224536[[#This Row],[Atributed value '[a']]]*Tabela224536[[#This Row],[% value]]</f>
        <v>9</v>
      </c>
      <c r="I41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1" s="41" t="s">
        <v>71</v>
      </c>
      <c r="K41" s="20">
        <f>+IF(Tabela224536[[#This Row],[Investment]]="No",1,IF(Tabela224536[[#This Row],[Investment]]="yes",0,""))</f>
        <v>1</v>
      </c>
      <c r="L41" s="52" t="s">
        <v>74</v>
      </c>
      <c r="M41" s="20">
        <f>+IF(Tabela224536[[#This Row],[Cost benefit]]="Positive",2,IF(Tabela224536[[#This Row],[Cost benefit]]="Neutral",1,IF(Tabela224536[[#This Row],[Cost benefit]]="Negative",0,"")))</f>
        <v>2</v>
      </c>
      <c r="N41" s="20">
        <f>IF(Tabela224536[[#This Row],[score3]]+Tabela224536[[#This Row],[score]]=0,1,Tabela224536[[#This Row],[score3]]+Tabela224536[[#This Row],[score]])</f>
        <v>3</v>
      </c>
      <c r="O41" s="98" t="str">
        <f>+IF(Tabela224536[[#This Row],[score (VE)]]=3,"high",IF(Tabela224536[[#This Row],[score (VE)]]=2,"neutral","low"))</f>
        <v>high</v>
      </c>
      <c r="P41" s="20" t="s">
        <v>82</v>
      </c>
      <c r="Q41" s="20" t="s">
        <v>84</v>
      </c>
      <c r="R41" s="20" t="s">
        <v>84</v>
      </c>
      <c r="S41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41" s="20" t="str">
        <f>+IF(Tabela224536[[#This Row],[Score (VT)]]=3,"high",IF(Tabela224536[[#This Row],[Score (VT)]]=2,"Neutral","low"))</f>
        <v>low</v>
      </c>
      <c r="U41" s="55">
        <f>+N41*Tabela224536[[#This Row],[Score (VT)]]</f>
        <v>3</v>
      </c>
      <c r="V41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41" s="80">
        <f>+Tabela224536[[#This Row],[Score (TE analisys)]]*Tabela224536[[#This Row],[Final score
'[a']x'[b']=c]]</f>
        <v>27</v>
      </c>
    </row>
    <row r="42" spans="2:23" s="65" customFormat="1" ht="18" outlineLevel="1">
      <c r="B42" s="90">
        <f t="shared" si="1"/>
        <v>34</v>
      </c>
      <c r="C42" s="91" t="s">
        <v>181</v>
      </c>
      <c r="D42" s="44" t="s">
        <v>39</v>
      </c>
      <c r="E42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2" s="49" t="s">
        <v>53</v>
      </c>
      <c r="G42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2" s="18">
        <f>+Tabela224536[[#This Row],[Atributed value '[a']]]*Tabela224536[[#This Row],[% value]]</f>
        <v>8</v>
      </c>
      <c r="I42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2" s="41" t="s">
        <v>71</v>
      </c>
      <c r="K42" s="20">
        <f>+IF(Tabela224536[[#This Row],[Investment]]="No",1,IF(Tabela224536[[#This Row],[Investment]]="yes",0,""))</f>
        <v>1</v>
      </c>
      <c r="L42" s="52" t="s">
        <v>74</v>
      </c>
      <c r="M42" s="20">
        <f>+IF(Tabela224536[[#This Row],[Cost benefit]]="Positive",2,IF(Tabela224536[[#This Row],[Cost benefit]]="Neutral",1,IF(Tabela224536[[#This Row],[Cost benefit]]="Negative",0,"")))</f>
        <v>2</v>
      </c>
      <c r="N42" s="20">
        <f>IF(Tabela224536[[#This Row],[score3]]+Tabela224536[[#This Row],[score]]=0,1,Tabela224536[[#This Row],[score3]]+Tabela224536[[#This Row],[score]])</f>
        <v>3</v>
      </c>
      <c r="O42" s="98" t="str">
        <f>+IF(Tabela224536[[#This Row],[score (VE)]]=3,"high",IF(Tabela224536[[#This Row],[score (VE)]]=2,"neutral","low"))</f>
        <v>high</v>
      </c>
      <c r="P42" s="20" t="s">
        <v>82</v>
      </c>
      <c r="Q42" s="20" t="s">
        <v>84</v>
      </c>
      <c r="R42" s="20" t="s">
        <v>84</v>
      </c>
      <c r="S42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42" s="20" t="str">
        <f>+IF(Tabela224536[[#This Row],[Score (VT)]]=3,"high",IF(Tabela224536[[#This Row],[Score (VT)]]=2,"Neutral","low"))</f>
        <v>low</v>
      </c>
      <c r="U42" s="55">
        <f>+N42*Tabela224536[[#This Row],[Score (VT)]]</f>
        <v>3</v>
      </c>
      <c r="V42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42" s="80">
        <f>+Tabela224536[[#This Row],[Score (TE analisys)]]*Tabela224536[[#This Row],[Final score
'[a']x'[b']=c]]</f>
        <v>24</v>
      </c>
    </row>
    <row r="43" spans="2:23" s="65" customFormat="1" outlineLevel="1">
      <c r="B43" s="94"/>
      <c r="C43" s="91"/>
      <c r="D43" s="47"/>
      <c r="E43" s="32"/>
      <c r="F43" s="49"/>
      <c r="G43" s="128"/>
      <c r="H43" s="6"/>
      <c r="I43" s="15"/>
      <c r="J43" s="41"/>
      <c r="K43" s="20" t="str">
        <f>+IF(Tabela224536[[#This Row],[Investment]]="Não",1,IF(Tabela224536[[#This Row],[Investment]]="sim",0,""))</f>
        <v/>
      </c>
      <c r="L43" s="52"/>
      <c r="M43" s="20" t="str">
        <f>+IF(Tabela224536[[#This Row],[Cost benefit]]="Poupança",2,IF(Tabela224536[[#This Row],[Cost benefit]]="Sem Impacto",1,IF(Tabela224536[[#This Row],[Cost benefit]]="Despesa",0,"")))</f>
        <v/>
      </c>
      <c r="N43" s="20"/>
      <c r="O43" s="20"/>
      <c r="P43" s="20"/>
      <c r="Q43" s="20"/>
      <c r="R43" s="20"/>
      <c r="S43" s="22"/>
      <c r="T43" s="22"/>
      <c r="U43" s="55"/>
      <c r="V43" s="72"/>
      <c r="W43" s="72"/>
    </row>
    <row r="44" spans="2:23" s="65" customFormat="1">
      <c r="B44" s="95"/>
      <c r="C44" s="78" t="s">
        <v>25</v>
      </c>
      <c r="D44" s="50"/>
      <c r="E44" s="58"/>
      <c r="F44" s="51"/>
      <c r="G44" s="131"/>
      <c r="H44" s="13"/>
      <c r="I44" s="14"/>
      <c r="J44" s="43"/>
      <c r="K44" s="14"/>
      <c r="L44" s="43"/>
      <c r="M44" s="14"/>
      <c r="N44" s="14"/>
      <c r="O44" s="14"/>
      <c r="P44" s="14"/>
      <c r="Q44" s="14"/>
      <c r="R44" s="14"/>
      <c r="S44" s="14"/>
      <c r="T44" s="14"/>
      <c r="U44" s="54"/>
      <c r="V44" s="75"/>
      <c r="W44" s="75"/>
    </row>
    <row r="45" spans="2:23" s="65" customFormat="1" ht="18" outlineLevel="1">
      <c r="B45" s="94">
        <f>+B42+1</f>
        <v>35</v>
      </c>
      <c r="C45" s="91" t="s">
        <v>182</v>
      </c>
      <c r="D45" s="44" t="s">
        <v>39</v>
      </c>
      <c r="E45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5" s="49" t="s">
        <v>53</v>
      </c>
      <c r="G45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5" s="18">
        <f>+Tabela224536[[#This Row],[Atributed value '[a']]]*Tabela224536[[#This Row],[% value]]</f>
        <v>8</v>
      </c>
      <c r="I45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5" s="41" t="s">
        <v>71</v>
      </c>
      <c r="K45" s="20">
        <f>+IF(Tabela224536[[#This Row],[Investment]]="No",1,IF(Tabela224536[[#This Row],[Investment]]="yes",0,""))</f>
        <v>1</v>
      </c>
      <c r="L45" s="52" t="s">
        <v>74</v>
      </c>
      <c r="M45" s="20">
        <f>+IF(Tabela224536[[#This Row],[Cost benefit]]="Positive",2,IF(Tabela224536[[#This Row],[Cost benefit]]="Neutral",1,IF(Tabela224536[[#This Row],[Cost benefit]]="Negative",0,"")))</f>
        <v>2</v>
      </c>
      <c r="N45" s="20">
        <f>IF(Tabela224536[[#This Row],[score3]]+Tabela224536[[#This Row],[score]]=0,1,Tabela224536[[#This Row],[score3]]+Tabela224536[[#This Row],[score]])</f>
        <v>3</v>
      </c>
      <c r="O45" s="98" t="str">
        <f>+IF(Tabela224536[[#This Row],[score (VE)]]=3,"high",IF(Tabela224536[[#This Row],[score (VE)]]=2,"neutral","low"))</f>
        <v>high</v>
      </c>
      <c r="P45" s="20" t="s">
        <v>82</v>
      </c>
      <c r="Q45" s="20" t="s">
        <v>82</v>
      </c>
      <c r="R45" s="20" t="s">
        <v>82</v>
      </c>
      <c r="S45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45" s="20" t="str">
        <f>+IF(Tabela224536[[#This Row],[Score (VT)]]=3,"high",IF(Tabela224536[[#This Row],[Score (VT)]]=2,"Neutral","low"))</f>
        <v>high</v>
      </c>
      <c r="U45" s="55">
        <f>+N45*Tabela224536[[#This Row],[Score (VT)]]</f>
        <v>9</v>
      </c>
      <c r="V45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45" s="80">
        <f>+Tabela224536[[#This Row],[Score (TE analisys)]]*Tabela224536[[#This Row],[Final score
'[a']x'[b']=c]]</f>
        <v>72</v>
      </c>
    </row>
    <row r="46" spans="2:23" s="65" customFormat="1" ht="18" outlineLevel="1">
      <c r="B46" s="94">
        <f>+B45+1</f>
        <v>36</v>
      </c>
      <c r="C46" s="91" t="s">
        <v>183</v>
      </c>
      <c r="D46" s="44" t="s">
        <v>39</v>
      </c>
      <c r="E46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6" s="49" t="s">
        <v>53</v>
      </c>
      <c r="G46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6" s="18">
        <f>+Tabela224536[[#This Row],[Atributed value '[a']]]*Tabela224536[[#This Row],[% value]]</f>
        <v>8</v>
      </c>
      <c r="I46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6" s="41" t="s">
        <v>71</v>
      </c>
      <c r="K46" s="20">
        <f>+IF(Tabela224536[[#This Row],[Investment]]="No",1,IF(Tabela224536[[#This Row],[Investment]]="yes",0,""))</f>
        <v>1</v>
      </c>
      <c r="L46" s="52" t="s">
        <v>74</v>
      </c>
      <c r="M46" s="20">
        <f>+IF(Tabela224536[[#This Row],[Cost benefit]]="Positive",2,IF(Tabela224536[[#This Row],[Cost benefit]]="Neutral",1,IF(Tabela224536[[#This Row],[Cost benefit]]="Negative",0,"")))</f>
        <v>2</v>
      </c>
      <c r="N46" s="20">
        <f>IF(Tabela224536[[#This Row],[score3]]+Tabela224536[[#This Row],[score]]=0,1,Tabela224536[[#This Row],[score3]]+Tabela224536[[#This Row],[score]])</f>
        <v>3</v>
      </c>
      <c r="O46" s="98" t="str">
        <f>+IF(Tabela224536[[#This Row],[score (VE)]]=3,"high",IF(Tabela224536[[#This Row],[score (VE)]]=2,"neutral","low"))</f>
        <v>high</v>
      </c>
      <c r="P46" s="20" t="s">
        <v>82</v>
      </c>
      <c r="Q46" s="20" t="s">
        <v>82</v>
      </c>
      <c r="R46" s="20" t="s">
        <v>82</v>
      </c>
      <c r="S46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46" s="20" t="str">
        <f>+IF(Tabela224536[[#This Row],[Score (VT)]]=3,"high",IF(Tabela224536[[#This Row],[Score (VT)]]=2,"Neutral","low"))</f>
        <v>high</v>
      </c>
      <c r="U46" s="55">
        <f>+N46*Tabela224536[[#This Row],[Score (VT)]]</f>
        <v>9</v>
      </c>
      <c r="V46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46" s="80">
        <f>+Tabela224536[[#This Row],[Score (TE analisys)]]*Tabela224536[[#This Row],[Final score
'[a']x'[b']=c]]</f>
        <v>72</v>
      </c>
    </row>
    <row r="47" spans="2:23" s="65" customFormat="1" ht="26.25" outlineLevel="1">
      <c r="B47" s="94">
        <f t="shared" ref="B47:B56" si="2">+B46+1</f>
        <v>37</v>
      </c>
      <c r="C47" s="91" t="s">
        <v>184</v>
      </c>
      <c r="D47" s="44" t="s">
        <v>39</v>
      </c>
      <c r="E47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7" s="49" t="s">
        <v>53</v>
      </c>
      <c r="G47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7" s="18">
        <f>+Tabela224536[[#This Row],[Atributed value '[a']]]*Tabela224536[[#This Row],[% value]]</f>
        <v>8</v>
      </c>
      <c r="I47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7" s="41" t="s">
        <v>71</v>
      </c>
      <c r="K47" s="20">
        <f>+IF(Tabela224536[[#This Row],[Investment]]="No",1,IF(Tabela224536[[#This Row],[Investment]]="yes",0,""))</f>
        <v>1</v>
      </c>
      <c r="L47" s="52" t="s">
        <v>74</v>
      </c>
      <c r="M47" s="20">
        <f>+IF(Tabela224536[[#This Row],[Cost benefit]]="Positive",2,IF(Tabela224536[[#This Row],[Cost benefit]]="Neutral",1,IF(Tabela224536[[#This Row],[Cost benefit]]="Negative",0,"")))</f>
        <v>2</v>
      </c>
      <c r="N47" s="20">
        <f>IF(Tabela224536[[#This Row],[score3]]+Tabela224536[[#This Row],[score]]=0,1,Tabela224536[[#This Row],[score3]]+Tabela224536[[#This Row],[score]])</f>
        <v>3</v>
      </c>
      <c r="O47" s="98" t="str">
        <f>+IF(Tabela224536[[#This Row],[score (VE)]]=3,"high",IF(Tabela224536[[#This Row],[score (VE)]]=2,"neutral","low"))</f>
        <v>high</v>
      </c>
      <c r="P47" s="20" t="s">
        <v>82</v>
      </c>
      <c r="Q47" s="20" t="s">
        <v>82</v>
      </c>
      <c r="R47" s="20" t="s">
        <v>82</v>
      </c>
      <c r="S47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47" s="20" t="str">
        <f>+IF(Tabela224536[[#This Row],[Score (VT)]]=3,"high",IF(Tabela224536[[#This Row],[Score (VT)]]=2,"Neutral","low"))</f>
        <v>high</v>
      </c>
      <c r="U47" s="55">
        <f>+N47*Tabela224536[[#This Row],[Score (VT)]]</f>
        <v>9</v>
      </c>
      <c r="V47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47" s="80">
        <f>+Tabela224536[[#This Row],[Score (TE analisys)]]*Tabela224536[[#This Row],[Final score
'[a']x'[b']=c]]</f>
        <v>72</v>
      </c>
    </row>
    <row r="48" spans="2:23" s="65" customFormat="1" ht="26.25" outlineLevel="1">
      <c r="B48" s="94">
        <f t="shared" si="2"/>
        <v>38</v>
      </c>
      <c r="C48" s="91" t="s">
        <v>185</v>
      </c>
      <c r="D48" s="44" t="s">
        <v>39</v>
      </c>
      <c r="E48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8" s="49" t="s">
        <v>53</v>
      </c>
      <c r="G48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8" s="18">
        <f>+Tabela224536[[#This Row],[Atributed value '[a']]]*Tabela224536[[#This Row],[% value]]</f>
        <v>8</v>
      </c>
      <c r="I48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8" s="41" t="s">
        <v>71</v>
      </c>
      <c r="K48" s="20">
        <f>+IF(Tabela224536[[#This Row],[Investment]]="No",1,IF(Tabela224536[[#This Row],[Investment]]="yes",0,""))</f>
        <v>1</v>
      </c>
      <c r="L48" s="52" t="s">
        <v>74</v>
      </c>
      <c r="M48" s="20">
        <f>+IF(Tabela224536[[#This Row],[Cost benefit]]="Positive",2,IF(Tabela224536[[#This Row],[Cost benefit]]="Neutral",1,IF(Tabela224536[[#This Row],[Cost benefit]]="Negative",0,"")))</f>
        <v>2</v>
      </c>
      <c r="N48" s="20">
        <f>IF(Tabela224536[[#This Row],[score3]]+Tabela224536[[#This Row],[score]]=0,1,Tabela224536[[#This Row],[score3]]+Tabela224536[[#This Row],[score]])</f>
        <v>3</v>
      </c>
      <c r="O48" s="98" t="str">
        <f>+IF(Tabela224536[[#This Row],[score (VE)]]=3,"high",IF(Tabela224536[[#This Row],[score (VE)]]=2,"neutral","low"))</f>
        <v>high</v>
      </c>
      <c r="P48" s="20" t="s">
        <v>82</v>
      </c>
      <c r="Q48" s="20" t="s">
        <v>82</v>
      </c>
      <c r="R48" s="20" t="s">
        <v>82</v>
      </c>
      <c r="S48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48" s="20" t="str">
        <f>+IF(Tabela224536[[#This Row],[Score (VT)]]=3,"high",IF(Tabela224536[[#This Row],[Score (VT)]]=2,"Neutral","low"))</f>
        <v>high</v>
      </c>
      <c r="U48" s="55">
        <f>+N48*Tabela224536[[#This Row],[Score (VT)]]</f>
        <v>9</v>
      </c>
      <c r="V48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Immediate</v>
      </c>
      <c r="W48" s="80">
        <f>+Tabela224536[[#This Row],[Score (TE analisys)]]*Tabela224536[[#This Row],[Final score
'[a']x'[b']=c]]</f>
        <v>72</v>
      </c>
    </row>
    <row r="49" spans="2:23" s="65" customFormat="1" ht="39.4" outlineLevel="1">
      <c r="B49" s="94">
        <f t="shared" si="2"/>
        <v>39</v>
      </c>
      <c r="C49" s="91" t="s">
        <v>186</v>
      </c>
      <c r="D49" s="44" t="s">
        <v>39</v>
      </c>
      <c r="E49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49" s="49" t="s">
        <v>53</v>
      </c>
      <c r="G4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49" s="18">
        <f>+Tabela224536[[#This Row],[Atributed value '[a']]]*Tabela224536[[#This Row],[% value]]</f>
        <v>8</v>
      </c>
      <c r="I4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49" s="41" t="s">
        <v>71</v>
      </c>
      <c r="K49" s="20">
        <f>+IF(Tabela224536[[#This Row],[Investment]]="No",1,IF(Tabela224536[[#This Row],[Investment]]="yes",0,""))</f>
        <v>1</v>
      </c>
      <c r="L49" s="52" t="s">
        <v>74</v>
      </c>
      <c r="M49" s="20">
        <f>+IF(Tabela224536[[#This Row],[Cost benefit]]="Positive",2,IF(Tabela224536[[#This Row],[Cost benefit]]="Neutral",1,IF(Tabela224536[[#This Row],[Cost benefit]]="Negative",0,"")))</f>
        <v>2</v>
      </c>
      <c r="N49" s="20">
        <f>IF(Tabela224536[[#This Row],[score3]]+Tabela224536[[#This Row],[score]]=0,1,Tabela224536[[#This Row],[score3]]+Tabela224536[[#This Row],[score]])</f>
        <v>3</v>
      </c>
      <c r="O49" s="98" t="str">
        <f>+IF(Tabela224536[[#This Row],[score (VE)]]=3,"high",IF(Tabela224536[[#This Row],[score (VE)]]=2,"neutral","low"))</f>
        <v>high</v>
      </c>
      <c r="P49" s="20" t="s">
        <v>82</v>
      </c>
      <c r="Q49" s="20" t="s">
        <v>84</v>
      </c>
      <c r="R49" s="20" t="s">
        <v>82</v>
      </c>
      <c r="S4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49" s="20" t="str">
        <f>+IF(Tabela224536[[#This Row],[Score (VT)]]=3,"high",IF(Tabela224536[[#This Row],[Score (VT)]]=2,"Neutral","low"))</f>
        <v>Neutral</v>
      </c>
      <c r="U49" s="55">
        <f>+N49*Tabela224536[[#This Row],[Score (VT)]]</f>
        <v>6</v>
      </c>
      <c r="V4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49" s="80">
        <f>+Tabela224536[[#This Row],[Score (TE analisys)]]*Tabela224536[[#This Row],[Final score
'[a']x'[b']=c]]</f>
        <v>48</v>
      </c>
    </row>
    <row r="50" spans="2:23" s="65" customFormat="1" ht="26.25" outlineLevel="1">
      <c r="B50" s="94">
        <f t="shared" si="2"/>
        <v>40</v>
      </c>
      <c r="C50" s="91" t="s">
        <v>187</v>
      </c>
      <c r="D50" s="44" t="s">
        <v>39</v>
      </c>
      <c r="E50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0" s="49" t="s">
        <v>53</v>
      </c>
      <c r="G5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0" s="18">
        <f>+Tabela224536[[#This Row],[Atributed value '[a']]]*Tabela224536[[#This Row],[% value]]</f>
        <v>8</v>
      </c>
      <c r="I5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0" s="41" t="s">
        <v>71</v>
      </c>
      <c r="K50" s="20">
        <f>+IF(Tabela224536[[#This Row],[Investment]]="No",1,IF(Tabela224536[[#This Row],[Investment]]="yes",0,""))</f>
        <v>1</v>
      </c>
      <c r="L50" s="52" t="s">
        <v>74</v>
      </c>
      <c r="M50" s="20">
        <f>+IF(Tabela224536[[#This Row],[Cost benefit]]="Positive",2,IF(Tabela224536[[#This Row],[Cost benefit]]="Neutral",1,IF(Tabela224536[[#This Row],[Cost benefit]]="Negative",0,"")))</f>
        <v>2</v>
      </c>
      <c r="N50" s="20">
        <f>IF(Tabela224536[[#This Row],[score3]]+Tabela224536[[#This Row],[score]]=0,1,Tabela224536[[#This Row],[score3]]+Tabela224536[[#This Row],[score]])</f>
        <v>3</v>
      </c>
      <c r="O50" s="98" t="str">
        <f>+IF(Tabela224536[[#This Row],[score (VE)]]=3,"high",IF(Tabela224536[[#This Row],[score (VE)]]=2,"neutral","low"))</f>
        <v>high</v>
      </c>
      <c r="P50" s="20" t="s">
        <v>82</v>
      </c>
      <c r="Q50" s="20" t="s">
        <v>84</v>
      </c>
      <c r="R50" s="20" t="s">
        <v>82</v>
      </c>
      <c r="S5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50" s="20" t="str">
        <f>+IF(Tabela224536[[#This Row],[Score (VT)]]=3,"high",IF(Tabela224536[[#This Row],[Score (VT)]]=2,"Neutral","low"))</f>
        <v>Neutral</v>
      </c>
      <c r="U50" s="55">
        <f>+N50*Tabela224536[[#This Row],[Score (VT)]]</f>
        <v>6</v>
      </c>
      <c r="V5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50" s="80">
        <f>+Tabela224536[[#This Row],[Score (TE analisys)]]*Tabela224536[[#This Row],[Final score
'[a']x'[b']=c]]</f>
        <v>48</v>
      </c>
    </row>
    <row r="51" spans="2:23" s="65" customFormat="1" ht="27" outlineLevel="1">
      <c r="B51" s="94">
        <f t="shared" si="2"/>
        <v>41</v>
      </c>
      <c r="C51" s="91" t="s">
        <v>188</v>
      </c>
      <c r="D51" s="44" t="s">
        <v>39</v>
      </c>
      <c r="E51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1" s="49" t="s">
        <v>53</v>
      </c>
      <c r="G51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1" s="18">
        <f>+Tabela224536[[#This Row],[Atributed value '[a']]]*Tabela224536[[#This Row],[% value]]</f>
        <v>8</v>
      </c>
      <c r="I51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1" s="41" t="s">
        <v>71</v>
      </c>
      <c r="K51" s="20">
        <f>+IF(Tabela224536[[#This Row],[Investment]]="No",1,IF(Tabela224536[[#This Row],[Investment]]="yes",0,""))</f>
        <v>1</v>
      </c>
      <c r="L51" s="52" t="s">
        <v>76</v>
      </c>
      <c r="M51" s="20">
        <f>+IF(Tabela224536[[#This Row],[Cost benefit]]="Positive",2,IF(Tabela224536[[#This Row],[Cost benefit]]="Neutral",1,IF(Tabela224536[[#This Row],[Cost benefit]]="Negative",0,"")))</f>
        <v>1</v>
      </c>
      <c r="N51" s="20">
        <f>IF(Tabela224536[[#This Row],[score3]]+Tabela224536[[#This Row],[score]]=0,1,Tabela224536[[#This Row],[score3]]+Tabela224536[[#This Row],[score]])</f>
        <v>2</v>
      </c>
      <c r="O51" s="98" t="str">
        <f>+IF(Tabela224536[[#This Row],[score (VE)]]=3,"high",IF(Tabela224536[[#This Row],[score (VE)]]=2,"neutral","low"))</f>
        <v>neutral</v>
      </c>
      <c r="P51" s="20" t="s">
        <v>82</v>
      </c>
      <c r="Q51" s="20" t="s">
        <v>82</v>
      </c>
      <c r="R51" s="20" t="s">
        <v>82</v>
      </c>
      <c r="S51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51" s="20" t="str">
        <f>+IF(Tabela224536[[#This Row],[Score (VT)]]=3,"high",IF(Tabela224536[[#This Row],[Score (VT)]]=2,"Neutral","low"))</f>
        <v>high</v>
      </c>
      <c r="U51" s="55">
        <f>+N51*Tabela224536[[#This Row],[Score (VT)]]</f>
        <v>6</v>
      </c>
      <c r="V51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51" s="80">
        <f>+Tabela224536[[#This Row],[Score (TE analisys)]]*Tabela224536[[#This Row],[Final score
'[a']x'[b']=c]]</f>
        <v>48</v>
      </c>
    </row>
    <row r="52" spans="2:23" s="65" customFormat="1" ht="26.25" outlineLevel="1">
      <c r="B52" s="94">
        <f t="shared" si="2"/>
        <v>42</v>
      </c>
      <c r="C52" s="91" t="s">
        <v>189</v>
      </c>
      <c r="D52" s="44" t="s">
        <v>39</v>
      </c>
      <c r="E52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2" s="49" t="s">
        <v>53</v>
      </c>
      <c r="G52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2" s="18">
        <f>+Tabela224536[[#This Row],[Atributed value '[a']]]*Tabela224536[[#This Row],[% value]]</f>
        <v>8</v>
      </c>
      <c r="I52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2" s="41" t="s">
        <v>71</v>
      </c>
      <c r="K52" s="20">
        <f>+IF(Tabela224536[[#This Row],[Investment]]="No",1,IF(Tabela224536[[#This Row],[Investment]]="yes",0,""))</f>
        <v>1</v>
      </c>
      <c r="L52" s="52" t="s">
        <v>76</v>
      </c>
      <c r="M52" s="20">
        <f>+IF(Tabela224536[[#This Row],[Cost benefit]]="Positive",2,IF(Tabela224536[[#This Row],[Cost benefit]]="Neutral",1,IF(Tabela224536[[#This Row],[Cost benefit]]="Negative",0,"")))</f>
        <v>1</v>
      </c>
      <c r="N52" s="20">
        <f>IF(Tabela224536[[#This Row],[score3]]+Tabela224536[[#This Row],[score]]=0,1,Tabela224536[[#This Row],[score3]]+Tabela224536[[#This Row],[score]])</f>
        <v>2</v>
      </c>
      <c r="O52" s="98" t="str">
        <f>+IF(Tabela224536[[#This Row],[score (VE)]]=3,"high",IF(Tabela224536[[#This Row],[score (VE)]]=2,"neutral","low"))</f>
        <v>neutral</v>
      </c>
      <c r="P52" s="20" t="s">
        <v>82</v>
      </c>
      <c r="Q52" s="20" t="s">
        <v>84</v>
      </c>
      <c r="R52" s="20" t="s">
        <v>82</v>
      </c>
      <c r="S52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52" s="20" t="str">
        <f>+IF(Tabela224536[[#This Row],[Score (VT)]]=3,"high",IF(Tabela224536[[#This Row],[Score (VT)]]=2,"Neutral","low"))</f>
        <v>Neutral</v>
      </c>
      <c r="U52" s="55">
        <f>+N52*Tabela224536[[#This Row],[Score (VT)]]</f>
        <v>4</v>
      </c>
      <c r="V52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52" s="80">
        <f>+Tabela224536[[#This Row],[Score (TE analisys)]]*Tabela224536[[#This Row],[Final score
'[a']x'[b']=c]]</f>
        <v>32</v>
      </c>
    </row>
    <row r="53" spans="2:23" s="65" customFormat="1" ht="39.4" outlineLevel="1">
      <c r="B53" s="94">
        <f t="shared" si="2"/>
        <v>43</v>
      </c>
      <c r="C53" s="91" t="s">
        <v>190</v>
      </c>
      <c r="D53" s="44" t="s">
        <v>39</v>
      </c>
      <c r="E53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3" s="49" t="s">
        <v>53</v>
      </c>
      <c r="G53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3" s="18">
        <f>+Tabela224536[[#This Row],[Atributed value '[a']]]*Tabela224536[[#This Row],[% value]]</f>
        <v>8</v>
      </c>
      <c r="I53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3" s="41" t="s">
        <v>69</v>
      </c>
      <c r="K53" s="20">
        <f>+IF(Tabela224536[[#This Row],[Investment]]="No",1,IF(Tabela224536[[#This Row],[Investment]]="yes",0,""))</f>
        <v>0</v>
      </c>
      <c r="L53" s="52" t="s">
        <v>74</v>
      </c>
      <c r="M53" s="20">
        <f>+IF(Tabela224536[[#This Row],[Cost benefit]]="Positive",2,IF(Tabela224536[[#This Row],[Cost benefit]]="Neutral",1,IF(Tabela224536[[#This Row],[Cost benefit]]="Negative",0,"")))</f>
        <v>2</v>
      </c>
      <c r="N53" s="20">
        <f>IF(Tabela224536[[#This Row],[score3]]+Tabela224536[[#This Row],[score]]=0,1,Tabela224536[[#This Row],[score3]]+Tabela224536[[#This Row],[score]])</f>
        <v>2</v>
      </c>
      <c r="O53" s="98" t="str">
        <f>+IF(Tabela224536[[#This Row],[score (VE)]]=3,"high",IF(Tabela224536[[#This Row],[score (VE)]]=2,"neutral","low"))</f>
        <v>neutral</v>
      </c>
      <c r="P53" s="20" t="s">
        <v>82</v>
      </c>
      <c r="Q53" s="20" t="s">
        <v>84</v>
      </c>
      <c r="R53" s="20" t="s">
        <v>82</v>
      </c>
      <c r="S53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53" s="20" t="str">
        <f>+IF(Tabela224536[[#This Row],[Score (VT)]]=3,"high",IF(Tabela224536[[#This Row],[Score (VT)]]=2,"Neutral","low"))</f>
        <v>Neutral</v>
      </c>
      <c r="U53" s="55">
        <f>+N53*Tabela224536[[#This Row],[Score (VT)]]</f>
        <v>4</v>
      </c>
      <c r="V53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53" s="80">
        <f>+Tabela224536[[#This Row],[Score (TE analisys)]]*Tabela224536[[#This Row],[Final score
'[a']x'[b']=c]]</f>
        <v>32</v>
      </c>
    </row>
    <row r="54" spans="2:23" s="65" customFormat="1" ht="26.25" outlineLevel="1">
      <c r="B54" s="94">
        <f t="shared" si="2"/>
        <v>44</v>
      </c>
      <c r="C54" s="91" t="s">
        <v>191</v>
      </c>
      <c r="D54" s="44" t="s">
        <v>39</v>
      </c>
      <c r="E54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4" s="49" t="s">
        <v>53</v>
      </c>
      <c r="G54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4" s="18">
        <f>+Tabela224536[[#This Row],[Atributed value '[a']]]*Tabela224536[[#This Row],[% value]]</f>
        <v>8</v>
      </c>
      <c r="I54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4" s="41" t="s">
        <v>69</v>
      </c>
      <c r="K54" s="20">
        <f>+IF(Tabela224536[[#This Row],[Investment]]="No",1,IF(Tabela224536[[#This Row],[Investment]]="yes",0,""))</f>
        <v>0</v>
      </c>
      <c r="L54" s="52" t="s">
        <v>74</v>
      </c>
      <c r="M54" s="20">
        <f>+IF(Tabela224536[[#This Row],[Cost benefit]]="Positive",2,IF(Tabela224536[[#This Row],[Cost benefit]]="Neutral",1,IF(Tabela224536[[#This Row],[Cost benefit]]="Negative",0,"")))</f>
        <v>2</v>
      </c>
      <c r="N54" s="20">
        <f>IF(Tabela224536[[#This Row],[score3]]+Tabela224536[[#This Row],[score]]=0,1,Tabela224536[[#This Row],[score3]]+Tabela224536[[#This Row],[score]])</f>
        <v>2</v>
      </c>
      <c r="O54" s="98" t="str">
        <f>+IF(Tabela224536[[#This Row],[score (VE)]]=3,"high",IF(Tabela224536[[#This Row],[score (VE)]]=2,"neutral","low"))</f>
        <v>neutral</v>
      </c>
      <c r="P54" s="20" t="s">
        <v>82</v>
      </c>
      <c r="Q54" s="20" t="s">
        <v>84</v>
      </c>
      <c r="R54" s="20" t="s">
        <v>82</v>
      </c>
      <c r="S54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54" s="20" t="str">
        <f>+IF(Tabela224536[[#This Row],[Score (VT)]]=3,"high",IF(Tabela224536[[#This Row],[Score (VT)]]=2,"Neutral","low"))</f>
        <v>Neutral</v>
      </c>
      <c r="U54" s="55">
        <f>+N54*Tabela224536[[#This Row],[Score (VT)]]</f>
        <v>4</v>
      </c>
      <c r="V54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54" s="80">
        <f>+Tabela224536[[#This Row],[Score (TE analisys)]]*Tabela224536[[#This Row],[Final score
'[a']x'[b']=c]]</f>
        <v>32</v>
      </c>
    </row>
    <row r="55" spans="2:23" s="65" customFormat="1" ht="27" outlineLevel="1">
      <c r="B55" s="94">
        <f t="shared" si="2"/>
        <v>45</v>
      </c>
      <c r="C55" s="91" t="s">
        <v>192</v>
      </c>
      <c r="D55" s="44" t="s">
        <v>39</v>
      </c>
      <c r="E55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5" s="49" t="s">
        <v>53</v>
      </c>
      <c r="G55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5" s="18">
        <f>+Tabela224536[[#This Row],[Atributed value '[a']]]*Tabela224536[[#This Row],[% value]]</f>
        <v>8</v>
      </c>
      <c r="I55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5" s="41" t="s">
        <v>71</v>
      </c>
      <c r="K55" s="20">
        <f>+IF(Tabela224536[[#This Row],[Investment]]="No",1,IF(Tabela224536[[#This Row],[Investment]]="yes",0,""))</f>
        <v>1</v>
      </c>
      <c r="L55" s="52" t="s">
        <v>78</v>
      </c>
      <c r="M55" s="20">
        <f>+IF(Tabela224536[[#This Row],[Cost benefit]]="Positive",2,IF(Tabela224536[[#This Row],[Cost benefit]]="Neutral",1,IF(Tabela224536[[#This Row],[Cost benefit]]="Negative",0,"")))</f>
        <v>0</v>
      </c>
      <c r="N55" s="20">
        <f>IF(Tabela224536[[#This Row],[score3]]+Tabela224536[[#This Row],[score]]=0,1,Tabela224536[[#This Row],[score3]]+Tabela224536[[#This Row],[score]])</f>
        <v>1</v>
      </c>
      <c r="O55" s="98" t="str">
        <f>+IF(Tabela224536[[#This Row],[score (VE)]]=3,"high",IF(Tabela224536[[#This Row],[score (VE)]]=2,"neutral","low"))</f>
        <v>low</v>
      </c>
      <c r="P55" s="20" t="s">
        <v>82</v>
      </c>
      <c r="Q55" s="20" t="s">
        <v>82</v>
      </c>
      <c r="R55" s="20" t="s">
        <v>82</v>
      </c>
      <c r="S55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55" s="20" t="str">
        <f>+IF(Tabela224536[[#This Row],[Score (VT)]]=3,"high",IF(Tabela224536[[#This Row],[Score (VT)]]=2,"Neutral","low"))</f>
        <v>high</v>
      </c>
      <c r="U55" s="55">
        <f>+N55*Tabela224536[[#This Row],[Score (VT)]]</f>
        <v>3</v>
      </c>
      <c r="V55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55" s="80">
        <f>+Tabela224536[[#This Row],[Score (TE analisys)]]*Tabela224536[[#This Row],[Final score
'[a']x'[b']=c]]</f>
        <v>24</v>
      </c>
    </row>
    <row r="56" spans="2:23" s="65" customFormat="1" ht="27" outlineLevel="1">
      <c r="B56" s="94">
        <f t="shared" si="2"/>
        <v>46</v>
      </c>
      <c r="C56" s="91" t="s">
        <v>193</v>
      </c>
      <c r="D56" s="44" t="s">
        <v>39</v>
      </c>
      <c r="E56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6" s="49" t="s">
        <v>53</v>
      </c>
      <c r="G56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6" s="18">
        <f>+Tabela224536[[#This Row],[Atributed value '[a']]]*Tabela224536[[#This Row],[% value]]</f>
        <v>8</v>
      </c>
      <c r="I56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6" s="41" t="s">
        <v>69</v>
      </c>
      <c r="K56" s="20">
        <f>+IF(Tabela224536[[#This Row],[Investment]]="No",1,IF(Tabela224536[[#This Row],[Investment]]="yes",0,""))</f>
        <v>0</v>
      </c>
      <c r="L56" s="52" t="s">
        <v>76</v>
      </c>
      <c r="M56" s="20">
        <f>+IF(Tabela224536[[#This Row],[Cost benefit]]="Positive",2,IF(Tabela224536[[#This Row],[Cost benefit]]="Neutral",1,IF(Tabela224536[[#This Row],[Cost benefit]]="Negative",0,"")))</f>
        <v>1</v>
      </c>
      <c r="N56" s="20">
        <f>IF(Tabela224536[[#This Row],[score3]]+Tabela224536[[#This Row],[score]]=0,1,Tabela224536[[#This Row],[score3]]+Tabela224536[[#This Row],[score]])</f>
        <v>1</v>
      </c>
      <c r="O56" s="98" t="str">
        <f>+IF(Tabela224536[[#This Row],[score (VE)]]=3,"high",IF(Tabela224536[[#This Row],[score (VE)]]=2,"neutral","low"))</f>
        <v>low</v>
      </c>
      <c r="P56" s="20" t="s">
        <v>82</v>
      </c>
      <c r="Q56" s="20" t="s">
        <v>84</v>
      </c>
      <c r="R56" s="20" t="s">
        <v>82</v>
      </c>
      <c r="S56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56" s="20" t="str">
        <f>+IF(Tabela224536[[#This Row],[Score (VT)]]=3,"high",IF(Tabela224536[[#This Row],[Score (VT)]]=2,"Neutral","low"))</f>
        <v>Neutral</v>
      </c>
      <c r="U56" s="55">
        <f>+N56*Tabela224536[[#This Row],[Score (VT)]]</f>
        <v>2</v>
      </c>
      <c r="V56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56" s="80">
        <f>+Tabela224536[[#This Row],[Score (TE analisys)]]*Tabela224536[[#This Row],[Final score
'[a']x'[b']=c]]</f>
        <v>16</v>
      </c>
    </row>
    <row r="57" spans="2:23" s="65" customFormat="1">
      <c r="B57" s="94"/>
      <c r="C57" s="91"/>
      <c r="D57" s="47"/>
      <c r="E57" s="32"/>
      <c r="F57" s="49"/>
      <c r="G57" s="128"/>
      <c r="H57" s="6"/>
      <c r="I57" s="15"/>
      <c r="J57" s="41"/>
      <c r="K57" s="20"/>
      <c r="L57" s="52"/>
      <c r="M57" s="20"/>
      <c r="N57" s="20"/>
      <c r="O57" s="20"/>
      <c r="P57" s="20"/>
      <c r="Q57" s="20"/>
      <c r="R57" s="20"/>
      <c r="S57" s="22"/>
      <c r="T57" s="22"/>
      <c r="U57" s="55"/>
      <c r="V57" s="72"/>
      <c r="W57" s="72"/>
    </row>
    <row r="58" spans="2:23">
      <c r="B58" s="96"/>
      <c r="C58" s="78" t="s">
        <v>26</v>
      </c>
      <c r="D58" s="63"/>
      <c r="E58" s="7"/>
      <c r="F58" s="63"/>
      <c r="G58" s="130"/>
      <c r="H58" s="7"/>
      <c r="I58" s="7"/>
      <c r="J58" s="63"/>
      <c r="K58" s="7"/>
      <c r="L58" s="63"/>
      <c r="M58" s="7"/>
      <c r="N58" s="7"/>
      <c r="O58" s="7"/>
      <c r="P58" s="7"/>
      <c r="Q58" s="7"/>
      <c r="R58" s="7"/>
      <c r="S58" s="7"/>
      <c r="T58" s="7"/>
      <c r="U58" s="64"/>
      <c r="V58" s="74"/>
      <c r="W58" s="74"/>
    </row>
    <row r="59" spans="2:23" ht="27" outlineLevel="1">
      <c r="B59" s="90">
        <f>+B56+1</f>
        <v>47</v>
      </c>
      <c r="C59" s="91" t="s">
        <v>194</v>
      </c>
      <c r="D59" s="44" t="s">
        <v>39</v>
      </c>
      <c r="E59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59" s="49" t="s">
        <v>53</v>
      </c>
      <c r="G5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59" s="18">
        <f>+Tabela224536[[#This Row],[Atributed value '[a']]]*Tabela224536[[#This Row],[% value]]</f>
        <v>8</v>
      </c>
      <c r="I5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59" s="41" t="s">
        <v>69</v>
      </c>
      <c r="K59" s="20">
        <f>+IF(Tabela224536[[#This Row],[Investment]]="No",1,IF(Tabela224536[[#This Row],[Investment]]="yes",0,""))</f>
        <v>0</v>
      </c>
      <c r="L59" s="52" t="s">
        <v>74</v>
      </c>
      <c r="M59" s="20">
        <f>+IF(Tabela224536[[#This Row],[Cost benefit]]="Positive",2,IF(Tabela224536[[#This Row],[Cost benefit]]="Neutral",1,IF(Tabela224536[[#This Row],[Cost benefit]]="Negative",0,"")))</f>
        <v>2</v>
      </c>
      <c r="N59" s="20">
        <f>IF(Tabela224536[[#This Row],[score3]]+Tabela224536[[#This Row],[score]]=0,1,Tabela224536[[#This Row],[score3]]+Tabela224536[[#This Row],[score]])</f>
        <v>2</v>
      </c>
      <c r="O59" s="98" t="str">
        <f>+IF(Tabela224536[[#This Row],[score (VE)]]=3,"high",IF(Tabela224536[[#This Row],[score (VE)]]=2,"neutral","low"))</f>
        <v>neutral</v>
      </c>
      <c r="P59" s="20" t="s">
        <v>82</v>
      </c>
      <c r="Q59" s="20" t="s">
        <v>84</v>
      </c>
      <c r="R59" s="20" t="s">
        <v>82</v>
      </c>
      <c r="S5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59" s="20" t="str">
        <f>+IF(Tabela224536[[#This Row],[Score (VT)]]=3,"high",IF(Tabela224536[[#This Row],[Score (VT)]]=2,"Neutral","low"))</f>
        <v>Neutral</v>
      </c>
      <c r="U59" s="55">
        <f>+N59*Tabela224536[[#This Row],[Score (VT)]]</f>
        <v>4</v>
      </c>
      <c r="V5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59" s="80">
        <f>+Tabela224536[[#This Row],[Score (TE analisys)]]*Tabela224536[[#This Row],[Final score
'[a']x'[b']=c]]</f>
        <v>32</v>
      </c>
    </row>
    <row r="60" spans="2:23" ht="40.5" outlineLevel="1">
      <c r="B60" s="90">
        <f>+B59+1</f>
        <v>48</v>
      </c>
      <c r="C60" s="91" t="s">
        <v>195</v>
      </c>
      <c r="D60" s="44" t="s">
        <v>39</v>
      </c>
      <c r="E60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0" s="49" t="s">
        <v>53</v>
      </c>
      <c r="G6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0" s="18">
        <f>+Tabela224536[[#This Row],[Atributed value '[a']]]*Tabela224536[[#This Row],[% value]]</f>
        <v>8</v>
      </c>
      <c r="I6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0" s="41" t="s">
        <v>69</v>
      </c>
      <c r="K60" s="20">
        <f>+IF(Tabela224536[[#This Row],[Investment]]="No",1,IF(Tabela224536[[#This Row],[Investment]]="yes",0,""))</f>
        <v>0</v>
      </c>
      <c r="L60" s="52" t="s">
        <v>74</v>
      </c>
      <c r="M60" s="20">
        <f>+IF(Tabela224536[[#This Row],[Cost benefit]]="Positive",2,IF(Tabela224536[[#This Row],[Cost benefit]]="Neutral",1,IF(Tabela224536[[#This Row],[Cost benefit]]="Negative",0,"")))</f>
        <v>2</v>
      </c>
      <c r="N60" s="20">
        <f>IF(Tabela224536[[#This Row],[score3]]+Tabela224536[[#This Row],[score]]=0,1,Tabela224536[[#This Row],[score3]]+Tabela224536[[#This Row],[score]])</f>
        <v>2</v>
      </c>
      <c r="O60" s="98" t="str">
        <f>+IF(Tabela224536[[#This Row],[score (VE)]]=3,"high",IF(Tabela224536[[#This Row],[score (VE)]]=2,"neutral","low"))</f>
        <v>neutral</v>
      </c>
      <c r="P60" s="20" t="s">
        <v>82</v>
      </c>
      <c r="Q60" s="20" t="s">
        <v>82</v>
      </c>
      <c r="R60" s="20" t="s">
        <v>84</v>
      </c>
      <c r="S6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60" s="20" t="str">
        <f>+IF(Tabela224536[[#This Row],[Score (VT)]]=3,"high",IF(Tabela224536[[#This Row],[Score (VT)]]=2,"Neutral","low"))</f>
        <v>Neutral</v>
      </c>
      <c r="U60" s="55">
        <f>+N60*Tabela224536[[#This Row],[Score (VT)]]</f>
        <v>4</v>
      </c>
      <c r="V6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High</v>
      </c>
      <c r="W60" s="80">
        <f>+Tabela224536[[#This Row],[Score (TE analisys)]]*Tabela224536[[#This Row],[Final score
'[a']x'[b']=c]]</f>
        <v>32</v>
      </c>
    </row>
    <row r="61" spans="2:23" ht="18" outlineLevel="1">
      <c r="B61" s="90">
        <f t="shared" ref="B61:B70" si="3">+B60+1</f>
        <v>49</v>
      </c>
      <c r="C61" s="97" t="s">
        <v>196</v>
      </c>
      <c r="D61" s="44" t="s">
        <v>39</v>
      </c>
      <c r="E61" s="31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1" s="49" t="s">
        <v>53</v>
      </c>
      <c r="G61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1" s="18">
        <f>+Tabela224536[[#This Row],[Atributed value '[a']]]*Tabela224536[[#This Row],[% value]]</f>
        <v>8</v>
      </c>
      <c r="I61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1" s="41" t="s">
        <v>69</v>
      </c>
      <c r="K61" s="20">
        <f>+IF(Tabela224536[[#This Row],[Investment]]="No",1,IF(Tabela224536[[#This Row],[Investment]]="yes",0,""))</f>
        <v>0</v>
      </c>
      <c r="L61" s="52" t="s">
        <v>76</v>
      </c>
      <c r="M61" s="20">
        <f>+IF(Tabela224536[[#This Row],[Cost benefit]]="Positive",2,IF(Tabela224536[[#This Row],[Cost benefit]]="Neutral",1,IF(Tabela224536[[#This Row],[Cost benefit]]="Negative",0,"")))</f>
        <v>1</v>
      </c>
      <c r="N61" s="20">
        <f>IF(Tabela224536[[#This Row],[score3]]+Tabela224536[[#This Row],[score]]=0,1,Tabela224536[[#This Row],[score3]]+Tabela224536[[#This Row],[score]])</f>
        <v>1</v>
      </c>
      <c r="O61" s="98" t="str">
        <f>+IF(Tabela224536[[#This Row],[score (VE)]]=3,"high",IF(Tabela224536[[#This Row],[score (VE)]]=2,"neutral","low"))</f>
        <v>low</v>
      </c>
      <c r="P61" s="20" t="s">
        <v>82</v>
      </c>
      <c r="Q61" s="20" t="s">
        <v>82</v>
      </c>
      <c r="R61" s="20" t="s">
        <v>82</v>
      </c>
      <c r="S61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61" s="20" t="str">
        <f>+IF(Tabela224536[[#This Row],[Score (VT)]]=3,"high",IF(Tabela224536[[#This Row],[Score (VT)]]=2,"Neutral","low"))</f>
        <v>high</v>
      </c>
      <c r="U61" s="55">
        <f>+N61*Tabela224536[[#This Row],[Score (VT)]]</f>
        <v>3</v>
      </c>
      <c r="V61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61" s="80">
        <f>+Tabela224536[[#This Row],[Score (TE analisys)]]*Tabela224536[[#This Row],[Final score
'[a']x'[b']=c]]</f>
        <v>24</v>
      </c>
    </row>
    <row r="62" spans="2:23" ht="40.5" outlineLevel="1">
      <c r="B62" s="90">
        <f t="shared" si="3"/>
        <v>50</v>
      </c>
      <c r="C62" s="91" t="s">
        <v>197</v>
      </c>
      <c r="D62" s="44" t="s">
        <v>39</v>
      </c>
      <c r="E62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2" s="49" t="s">
        <v>53</v>
      </c>
      <c r="G62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2" s="18">
        <f>+Tabela224536[[#This Row],[Atributed value '[a']]]*Tabela224536[[#This Row],[% value]]</f>
        <v>8</v>
      </c>
      <c r="I62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2" s="41" t="s">
        <v>71</v>
      </c>
      <c r="K62" s="20">
        <f>+IF(Tabela224536[[#This Row],[Investment]]="No",1,IF(Tabela224536[[#This Row],[Investment]]="yes",0,""))</f>
        <v>1</v>
      </c>
      <c r="L62" s="52" t="s">
        <v>74</v>
      </c>
      <c r="M62" s="20">
        <f>+IF(Tabela224536[[#This Row],[Cost benefit]]="Positive",2,IF(Tabela224536[[#This Row],[Cost benefit]]="Neutral",1,IF(Tabela224536[[#This Row],[Cost benefit]]="Negative",0,"")))</f>
        <v>2</v>
      </c>
      <c r="N62" s="20">
        <f>IF(Tabela224536[[#This Row],[score3]]+Tabela224536[[#This Row],[score]]=0,1,Tabela224536[[#This Row],[score3]]+Tabela224536[[#This Row],[score]])</f>
        <v>3</v>
      </c>
      <c r="O62" s="98" t="str">
        <f>+IF(Tabela224536[[#This Row],[score (VE)]]=3,"high",IF(Tabela224536[[#This Row],[score (VE)]]=2,"neutral","low"))</f>
        <v>high</v>
      </c>
      <c r="P62" s="20" t="s">
        <v>82</v>
      </c>
      <c r="Q62" s="20" t="s">
        <v>84</v>
      </c>
      <c r="R62" s="20" t="s">
        <v>84</v>
      </c>
      <c r="S62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62" s="20" t="str">
        <f>+IF(Tabela224536[[#This Row],[Score (VT)]]=3,"high",IF(Tabela224536[[#This Row],[Score (VT)]]=2,"Neutral","low"))</f>
        <v>low</v>
      </c>
      <c r="U62" s="55">
        <f>+N62*Tabela224536[[#This Row],[Score (VT)]]</f>
        <v>3</v>
      </c>
      <c r="V62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62" s="80">
        <f>+Tabela224536[[#This Row],[Score (TE analisys)]]*Tabela224536[[#This Row],[Final score
'[a']x'[b']=c]]</f>
        <v>24</v>
      </c>
    </row>
    <row r="63" spans="2:23" ht="18" outlineLevel="1">
      <c r="B63" s="90">
        <f t="shared" si="3"/>
        <v>51</v>
      </c>
      <c r="C63" s="91" t="s">
        <v>198</v>
      </c>
      <c r="D63" s="44" t="s">
        <v>39</v>
      </c>
      <c r="E63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3" s="49" t="s">
        <v>53</v>
      </c>
      <c r="G63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3" s="18">
        <f>+Tabela224536[[#This Row],[Atributed value '[a']]]*Tabela224536[[#This Row],[% value]]</f>
        <v>8</v>
      </c>
      <c r="I63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3" s="41" t="s">
        <v>69</v>
      </c>
      <c r="K63" s="20">
        <f>+IF(Tabela224536[[#This Row],[Investment]]="No",1,IF(Tabela224536[[#This Row],[Investment]]="yes",0,""))</f>
        <v>0</v>
      </c>
      <c r="L63" s="52" t="s">
        <v>76</v>
      </c>
      <c r="M63" s="20">
        <f>+IF(Tabela224536[[#This Row],[Cost benefit]]="Positive",2,IF(Tabela224536[[#This Row],[Cost benefit]]="Neutral",1,IF(Tabela224536[[#This Row],[Cost benefit]]="Negative",0,"")))</f>
        <v>1</v>
      </c>
      <c r="N63" s="20">
        <f>IF(Tabela224536[[#This Row],[score3]]+Tabela224536[[#This Row],[score]]=0,1,Tabela224536[[#This Row],[score3]]+Tabela224536[[#This Row],[score]])</f>
        <v>1</v>
      </c>
      <c r="O63" s="98" t="str">
        <f>+IF(Tabela224536[[#This Row],[score (VE)]]=3,"high",IF(Tabela224536[[#This Row],[score (VE)]]=2,"neutral","low"))</f>
        <v>low</v>
      </c>
      <c r="P63" s="20" t="s">
        <v>82</v>
      </c>
      <c r="Q63" s="20" t="s">
        <v>82</v>
      </c>
      <c r="R63" s="20" t="s">
        <v>84</v>
      </c>
      <c r="S63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63" s="20" t="str">
        <f>+IF(Tabela224536[[#This Row],[Score (VT)]]=3,"high",IF(Tabela224536[[#This Row],[Score (VT)]]=2,"Neutral","low"))</f>
        <v>Neutral</v>
      </c>
      <c r="U63" s="55">
        <f>+N63*Tabela224536[[#This Row],[Score (VT)]]</f>
        <v>2</v>
      </c>
      <c r="V63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63" s="80">
        <f>+Tabela224536[[#This Row],[Score (TE analisys)]]*Tabela224536[[#This Row],[Final score
'[a']x'[b']=c]]</f>
        <v>16</v>
      </c>
    </row>
    <row r="64" spans="2:23" ht="18" outlineLevel="1">
      <c r="B64" s="90">
        <f t="shared" si="3"/>
        <v>52</v>
      </c>
      <c r="C64" s="91" t="s">
        <v>199</v>
      </c>
      <c r="D64" s="44" t="s">
        <v>39</v>
      </c>
      <c r="E64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4" s="49" t="s">
        <v>53</v>
      </c>
      <c r="G64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4" s="18">
        <f>+Tabela224536[[#This Row],[Atributed value '[a']]]*Tabela224536[[#This Row],[% value]]</f>
        <v>8</v>
      </c>
      <c r="I64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4" s="41" t="s">
        <v>69</v>
      </c>
      <c r="K64" s="20">
        <f>+IF(Tabela224536[[#This Row],[Investment]]="No",1,IF(Tabela224536[[#This Row],[Investment]]="yes",0,""))</f>
        <v>0</v>
      </c>
      <c r="L64" s="52" t="s">
        <v>74</v>
      </c>
      <c r="M64" s="20">
        <f>+IF(Tabela224536[[#This Row],[Cost benefit]]="Positive",2,IF(Tabela224536[[#This Row],[Cost benefit]]="Neutral",1,IF(Tabela224536[[#This Row],[Cost benefit]]="Negative",0,"")))</f>
        <v>2</v>
      </c>
      <c r="N64" s="20">
        <f>IF(Tabela224536[[#This Row],[score3]]+Tabela224536[[#This Row],[score]]=0,1,Tabela224536[[#This Row],[score3]]+Tabela224536[[#This Row],[score]])</f>
        <v>2</v>
      </c>
      <c r="O64" s="98" t="str">
        <f>+IF(Tabela224536[[#This Row],[score (VE)]]=3,"high",IF(Tabela224536[[#This Row],[score (VE)]]=2,"neutral","low"))</f>
        <v>neutral</v>
      </c>
      <c r="P64" s="20" t="s">
        <v>82</v>
      </c>
      <c r="Q64" s="20" t="s">
        <v>84</v>
      </c>
      <c r="R64" s="20" t="s">
        <v>84</v>
      </c>
      <c r="S64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64" s="20" t="str">
        <f>+IF(Tabela224536[[#This Row],[Score (VT)]]=3,"high",IF(Tabela224536[[#This Row],[Score (VT)]]=2,"Neutral","low"))</f>
        <v>low</v>
      </c>
      <c r="U64" s="55">
        <f>+N64*Tabela224536[[#This Row],[Score (VT)]]</f>
        <v>2</v>
      </c>
      <c r="V64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64" s="80">
        <f>+Tabela224536[[#This Row],[Score (TE analisys)]]*Tabela224536[[#This Row],[Final score
'[a']x'[b']=c]]</f>
        <v>16</v>
      </c>
    </row>
    <row r="65" spans="2:23" ht="18" outlineLevel="1">
      <c r="B65" s="90">
        <f t="shared" si="3"/>
        <v>53</v>
      </c>
      <c r="C65" s="91" t="s">
        <v>200</v>
      </c>
      <c r="D65" s="44" t="s">
        <v>39</v>
      </c>
      <c r="E65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8</v>
      </c>
      <c r="F65" s="49" t="s">
        <v>53</v>
      </c>
      <c r="G65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1</v>
      </c>
      <c r="H65" s="18">
        <f>+Tabela224536[[#This Row],[Atributed value '[a']]]*Tabela224536[[#This Row],[% value]]</f>
        <v>8</v>
      </c>
      <c r="I65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Prevention</v>
      </c>
      <c r="J65" s="41" t="s">
        <v>69</v>
      </c>
      <c r="K65" s="20">
        <f>+IF(Tabela224536[[#This Row],[Investment]]="No",1,IF(Tabela224536[[#This Row],[Investment]]="yes",0,""))</f>
        <v>0</v>
      </c>
      <c r="L65" s="52" t="s">
        <v>74</v>
      </c>
      <c r="M65" s="20">
        <f>+IF(Tabela224536[[#This Row],[Cost benefit]]="Positive",2,IF(Tabela224536[[#This Row],[Cost benefit]]="Neutral",1,IF(Tabela224536[[#This Row],[Cost benefit]]="Negative",0,"")))</f>
        <v>2</v>
      </c>
      <c r="N65" s="20">
        <f>IF(Tabela224536[[#This Row],[score3]]+Tabela224536[[#This Row],[score]]=0,1,Tabela224536[[#This Row],[score3]]+Tabela224536[[#This Row],[score]])</f>
        <v>2</v>
      </c>
      <c r="O65" s="98" t="str">
        <f>+IF(Tabela224536[[#This Row],[score (VE)]]=3,"high",IF(Tabela224536[[#This Row],[score (VE)]]=2,"neutral","low"))</f>
        <v>neutral</v>
      </c>
      <c r="P65" s="20" t="s">
        <v>84</v>
      </c>
      <c r="Q65" s="20" t="s">
        <v>84</v>
      </c>
      <c r="R65" s="20" t="s">
        <v>84</v>
      </c>
      <c r="S65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65" s="20" t="str">
        <f>+IF(Tabela224536[[#This Row],[Score (VT)]]=3,"high",IF(Tabela224536[[#This Row],[Score (VT)]]=2,"Neutral","low"))</f>
        <v>low</v>
      </c>
      <c r="U65" s="55">
        <f>+N65*Tabela224536[[#This Row],[Score (VT)]]</f>
        <v>2</v>
      </c>
      <c r="V65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65" s="80">
        <f>+Tabela224536[[#This Row],[Score (TE analisys)]]*Tabela224536[[#This Row],[Final score
'[a']x'[b']=c]]</f>
        <v>16</v>
      </c>
    </row>
    <row r="66" spans="2:23" ht="18" outlineLevel="1">
      <c r="B66" s="90">
        <f t="shared" si="3"/>
        <v>54</v>
      </c>
      <c r="C66" s="97" t="s">
        <v>201</v>
      </c>
      <c r="D66" s="48" t="s">
        <v>41</v>
      </c>
      <c r="E66" s="33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7</v>
      </c>
      <c r="F66" s="49" t="s">
        <v>55</v>
      </c>
      <c r="G66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0.5</v>
      </c>
      <c r="H66" s="18">
        <f>+Tabela224536[[#This Row],[Atributed value '[a']]]*Tabela224536[[#This Row],[% value]]</f>
        <v>3.5</v>
      </c>
      <c r="I66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Reuse</v>
      </c>
      <c r="J66" s="41" t="s">
        <v>71</v>
      </c>
      <c r="K66" s="20">
        <f>+IF(Tabela224536[[#This Row],[Investment]]="No",1,IF(Tabela224536[[#This Row],[Investment]]="yes",0,""))</f>
        <v>1</v>
      </c>
      <c r="L66" s="52" t="s">
        <v>78</v>
      </c>
      <c r="M66" s="20">
        <f>+IF(Tabela224536[[#This Row],[Cost benefit]]="Positive",2,IF(Tabela224536[[#This Row],[Cost benefit]]="Neutral",1,IF(Tabela224536[[#This Row],[Cost benefit]]="Negative",0,"")))</f>
        <v>0</v>
      </c>
      <c r="N66" s="20">
        <f>IF(Tabela224536[[#This Row],[score3]]+Tabela224536[[#This Row],[score]]=0,1,Tabela224536[[#This Row],[score3]]+Tabela224536[[#This Row],[score]])</f>
        <v>1</v>
      </c>
      <c r="O66" s="98" t="str">
        <f>+IF(Tabela224536[[#This Row],[score (VE)]]=3,"high",IF(Tabela224536[[#This Row],[score (VE)]]=2,"neutral","low"))</f>
        <v>low</v>
      </c>
      <c r="P66" s="20" t="s">
        <v>82</v>
      </c>
      <c r="Q66" s="20" t="s">
        <v>84</v>
      </c>
      <c r="R66" s="20" t="s">
        <v>82</v>
      </c>
      <c r="S66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66" s="20" t="str">
        <f>+IF(Tabela224536[[#This Row],[Score (VT)]]=3,"high",IF(Tabela224536[[#This Row],[Score (VT)]]=2,"Neutral","low"))</f>
        <v>Neutral</v>
      </c>
      <c r="U66" s="55">
        <f>+N66*Tabela224536[[#This Row],[Score (VT)]]</f>
        <v>2</v>
      </c>
      <c r="V66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66" s="80">
        <f>+Tabela224536[[#This Row],[Score (TE analisys)]]*Tabela224536[[#This Row],[Final score
'[a']x'[b']=c]]</f>
        <v>7</v>
      </c>
    </row>
    <row r="67" spans="2:23" ht="18" outlineLevel="1">
      <c r="B67" s="90">
        <f t="shared" si="3"/>
        <v>55</v>
      </c>
      <c r="C67" s="97" t="s">
        <v>202</v>
      </c>
      <c r="D67" s="48" t="s">
        <v>41</v>
      </c>
      <c r="E67" s="33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7</v>
      </c>
      <c r="F67" s="49" t="s">
        <v>57</v>
      </c>
      <c r="G67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0.25</v>
      </c>
      <c r="H67" s="18">
        <f>+Tabela224536[[#This Row],[Atributed value '[a']]]*Tabela224536[[#This Row],[% value]]</f>
        <v>1.75</v>
      </c>
      <c r="I67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Reuse</v>
      </c>
      <c r="J67" s="41" t="s">
        <v>71</v>
      </c>
      <c r="K67" s="20">
        <f>+IF(Tabela224536[[#This Row],[Investment]]="No",1,IF(Tabela224536[[#This Row],[Investment]]="yes",0,""))</f>
        <v>1</v>
      </c>
      <c r="L67" s="52" t="s">
        <v>78</v>
      </c>
      <c r="M67" s="20">
        <f>+IF(Tabela224536[[#This Row],[Cost benefit]]="Positive",2,IF(Tabela224536[[#This Row],[Cost benefit]]="Neutral",1,IF(Tabela224536[[#This Row],[Cost benefit]]="Negative",0,"")))</f>
        <v>0</v>
      </c>
      <c r="N67" s="20">
        <f>IF(Tabela224536[[#This Row],[score3]]+Tabela224536[[#This Row],[score]]=0,1,Tabela224536[[#This Row],[score3]]+Tabela224536[[#This Row],[score]])</f>
        <v>1</v>
      </c>
      <c r="O67" s="98" t="str">
        <f>+IF(Tabela224536[[#This Row],[score (VE)]]=3,"high",IF(Tabela224536[[#This Row],[score (VE)]]=2,"neutral","low"))</f>
        <v>low</v>
      </c>
      <c r="P67" s="20" t="s">
        <v>82</v>
      </c>
      <c r="Q67" s="20" t="s">
        <v>84</v>
      </c>
      <c r="R67" s="20" t="s">
        <v>82</v>
      </c>
      <c r="S67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2</v>
      </c>
      <c r="T67" s="20" t="str">
        <f>+IF(Tabela224536[[#This Row],[Score (VT)]]=3,"high",IF(Tabela224536[[#This Row],[Score (VT)]]=2,"Neutral","low"))</f>
        <v>Neutral</v>
      </c>
      <c r="U67" s="55">
        <f>+N67*Tabela224536[[#This Row],[Score (VT)]]</f>
        <v>2</v>
      </c>
      <c r="V67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Low</v>
      </c>
      <c r="W67" s="80">
        <f>+Tabela224536[[#This Row],[Score (TE analisys)]]*Tabela224536[[#This Row],[Final score
'[a']x'[b']=c]]</f>
        <v>3.5</v>
      </c>
    </row>
    <row r="68" spans="2:23" ht="26.25" outlineLevel="1">
      <c r="B68" s="90">
        <f t="shared" si="3"/>
        <v>56</v>
      </c>
      <c r="C68" s="97" t="s">
        <v>203</v>
      </c>
      <c r="D68" s="48" t="s">
        <v>43</v>
      </c>
      <c r="E68" s="33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3</v>
      </c>
      <c r="F68" s="49" t="s">
        <v>59</v>
      </c>
      <c r="G68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0.02</v>
      </c>
      <c r="H68" s="18">
        <f>+Tabela224536[[#This Row],[Atributed value '[a']]]*Tabela224536[[#This Row],[% value]]</f>
        <v>0.06</v>
      </c>
      <c r="I68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Recycling</v>
      </c>
      <c r="J68" s="41" t="s">
        <v>71</v>
      </c>
      <c r="K68" s="20">
        <f>+IF(Tabela224536[[#This Row],[Investment]]="No",1,IF(Tabela224536[[#This Row],[Investment]]="yes",0,""))</f>
        <v>1</v>
      </c>
      <c r="L68" s="52" t="s">
        <v>78</v>
      </c>
      <c r="M68" s="20">
        <f>+IF(Tabela224536[[#This Row],[Cost benefit]]="Positive",2,IF(Tabela224536[[#This Row],[Cost benefit]]="Neutral",1,IF(Tabela224536[[#This Row],[Cost benefit]]="Negative",0,"")))</f>
        <v>0</v>
      </c>
      <c r="N68" s="20">
        <f>IF(Tabela224536[[#This Row],[score3]]+Tabela224536[[#This Row],[score]]=0,1,Tabela224536[[#This Row],[score3]]+Tabela224536[[#This Row],[score]])</f>
        <v>1</v>
      </c>
      <c r="O68" s="98" t="str">
        <f>+IF(Tabela224536[[#This Row],[score (VE)]]=3,"high",IF(Tabela224536[[#This Row],[score (VE)]]=2,"neutral","low"))</f>
        <v>low</v>
      </c>
      <c r="P68" s="20" t="s">
        <v>82</v>
      </c>
      <c r="Q68" s="20" t="s">
        <v>82</v>
      </c>
      <c r="R68" s="20" t="s">
        <v>82</v>
      </c>
      <c r="S68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68" s="20" t="str">
        <f>+IF(Tabela224536[[#This Row],[Score (VT)]]=3,"high",IF(Tabela224536[[#This Row],[Score (VT)]]=2,"Neutral","low"))</f>
        <v>high</v>
      </c>
      <c r="U68" s="55">
        <f>+N68*Tabela224536[[#This Row],[Score (VT)]]</f>
        <v>3</v>
      </c>
      <c r="V68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Low</v>
      </c>
      <c r="W68" s="80">
        <f>+Tabela224536[[#This Row],[Score (TE analisys)]]*Tabela224536[[#This Row],[Final score
'[a']x'[b']=c]]</f>
        <v>0.18</v>
      </c>
    </row>
    <row r="69" spans="2:23" ht="26.25" outlineLevel="1">
      <c r="B69" s="90">
        <f t="shared" si="3"/>
        <v>57</v>
      </c>
      <c r="C69" s="97" t="s">
        <v>204</v>
      </c>
      <c r="D69" s="48" t="s">
        <v>45</v>
      </c>
      <c r="E69" s="33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2</v>
      </c>
      <c r="F69" s="49" t="s">
        <v>61</v>
      </c>
      <c r="G69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0.01</v>
      </c>
      <c r="H69" s="18">
        <f>+Tabela224536[[#This Row],[Atributed value '[a']]]*Tabela224536[[#This Row],[% value]]</f>
        <v>0.02</v>
      </c>
      <c r="I69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Recycling</v>
      </c>
      <c r="J69" s="41" t="s">
        <v>71</v>
      </c>
      <c r="K69" s="20">
        <f>+IF(Tabela224536[[#This Row],[Investment]]="No",1,IF(Tabela224536[[#This Row],[Investment]]="yes",0,""))</f>
        <v>1</v>
      </c>
      <c r="L69" s="52" t="s">
        <v>76</v>
      </c>
      <c r="M69" s="20">
        <f>+IF(Tabela224536[[#This Row],[Cost benefit]]="Positive",2,IF(Tabela224536[[#This Row],[Cost benefit]]="Neutral",1,IF(Tabela224536[[#This Row],[Cost benefit]]="Negative",0,"")))</f>
        <v>1</v>
      </c>
      <c r="N69" s="20">
        <f>IF(Tabela224536[[#This Row],[score3]]+Tabela224536[[#This Row],[score]]=0,1,Tabela224536[[#This Row],[score3]]+Tabela224536[[#This Row],[score]])</f>
        <v>2</v>
      </c>
      <c r="O69" s="98" t="str">
        <f>+IF(Tabela224536[[#This Row],[score (VE)]]=3,"high",IF(Tabela224536[[#This Row],[score (VE)]]=2,"neutral","low"))</f>
        <v>neutral</v>
      </c>
      <c r="P69" s="20" t="s">
        <v>82</v>
      </c>
      <c r="Q69" s="20" t="s">
        <v>82</v>
      </c>
      <c r="R69" s="20" t="s">
        <v>82</v>
      </c>
      <c r="S69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3</v>
      </c>
      <c r="T69" s="20" t="str">
        <f>+IF(Tabela224536[[#This Row],[Score (VT)]]=3,"high",IF(Tabela224536[[#This Row],[Score (VT)]]=2,"Neutral","low"))</f>
        <v>high</v>
      </c>
      <c r="U69" s="55">
        <f>+N69*Tabela224536[[#This Row],[Score (VT)]]</f>
        <v>6</v>
      </c>
      <c r="V69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Very High</v>
      </c>
      <c r="W69" s="80">
        <f>+Tabela224536[[#This Row],[Score (TE analisys)]]*Tabela224536[[#This Row],[Final score
'[a']x'[b']=c]]</f>
        <v>0.12</v>
      </c>
    </row>
    <row r="70" spans="2:23" ht="26.25" outlineLevel="1">
      <c r="B70" s="90">
        <f t="shared" si="3"/>
        <v>58</v>
      </c>
      <c r="C70" s="91" t="s">
        <v>205</v>
      </c>
      <c r="D70" s="47" t="s">
        <v>45</v>
      </c>
      <c r="E70" s="29">
        <f>+IF(Tabela224536[[#This Row],[10 R]]="R0 - Refuse",10,IF(Tabela224536[[#This Row],[10 R]]="R1 - Rethink",9,IF(Tabela224536[[#This Row],[10 R]]="R2 - Reduce",8,IF(Tabela224536[[#This Row],[10 R]]="R3 - Reuse",7,IF(Tabela224536[[#This Row],[10 R]]="R4 - Repair",6,IF(Tabela224536[[#This Row],[10 R]]="R5 - Refurbish",5,IF(Tabela224536[[#This Row],[10 R]]="R6 - Remanufacture",4,IF(Tabela224536[[#This Row],[10 R]]="R7 - Repurpose",3,IF(Tabela224536[[#This Row],[10 R]]="R8 - Recycle",2,IF(Tabela224536[[#This Row],[10 R]]="R9 - Recover",1,0))))))))))</f>
        <v>2</v>
      </c>
      <c r="F70" s="49" t="s">
        <v>61</v>
      </c>
      <c r="G70" s="128">
        <f>+IF(Tabela224536[[#This Row],[Material Value '[b']]]="Preserves",100%,IF(Tabela224536[[#This Row],[Material Value '[b']]]="Reuse",50%,IF(Tabela224536[[#This Row],[Material Value '[b']]]="Redistribution",25%,IF(Tabela224536[[#This Row],[Material Value '[b']]]="Biochemical Reprocessing",2%,IF(Tabela224536[[#This Row],[Material Value '[b']]]="Organic Valorization",1%,0)))))</f>
        <v>0.01</v>
      </c>
      <c r="H70" s="18">
        <f>+Tabela224536[[#This Row],[Atributed value '[a']]]*Tabela224536[[#This Row],[% value]]</f>
        <v>0.02</v>
      </c>
      <c r="I70" s="15" t="str">
        <f>+IF(Tabela224536[[#This Row],[Final score
'[a']x'[b']=c]]&gt;=8,"Prevention",(IF(Tabela224536[[#This Row],[Final score
'[a']x'[b']=c]]=3.5,"Reuse",(IF(Tabela224536[[#This Row],[Final score
'[a']x'[b']=c]]=1.75,"Reuse",(IF(AND(Tabela224536[[#This Row],[Final score
'[a']x'[b']=c]]=0.06,Tabela224536[[#This Row],[Atributed value '[a']]]=3),"Recycling",IF(AND(Tabela224536[[#This Row],[Final score
'[a']x'[b']=c]]=0.02,Tabela224536[[#This Row],[Atributed value '[a']]]=2),"Recycling",IF(AND(Tabela224536[[#This Row],[Final score
'[a']x'[b']=c]]=0,Tabela224536[[#This Row],[Atributed value '[a']]]=1),"Energy Recovery","Analysis Error")))))))))</f>
        <v>Recycling</v>
      </c>
      <c r="J70" s="41" t="s">
        <v>69</v>
      </c>
      <c r="K70" s="20">
        <f>+IF(Tabela224536[[#This Row],[Investment]]="No",1,IF(Tabela224536[[#This Row],[Investment]]="yes",0,""))</f>
        <v>0</v>
      </c>
      <c r="L70" s="52" t="s">
        <v>78</v>
      </c>
      <c r="M70" s="20">
        <f>+IF(Tabela224536[[#This Row],[Cost benefit]]="Positive",2,IF(Tabela224536[[#This Row],[Cost benefit]]="Neutral",1,IF(Tabela224536[[#This Row],[Cost benefit]]="Negative",0,"")))</f>
        <v>0</v>
      </c>
      <c r="N70" s="20">
        <f>IF(Tabela224536[[#This Row],[score3]]+Tabela224536[[#This Row],[score]]=0,1,Tabela224536[[#This Row],[score3]]+Tabela224536[[#This Row],[score]])</f>
        <v>1</v>
      </c>
      <c r="O70" s="98" t="str">
        <f>+IF(Tabela224536[[#This Row],[score (VE)]]=3,"high",IF(Tabela224536[[#This Row],[score (VE)]]=2,"neutral","low"))</f>
        <v>low</v>
      </c>
      <c r="P70" s="20" t="s">
        <v>82</v>
      </c>
      <c r="Q70" s="20" t="s">
        <v>84</v>
      </c>
      <c r="R70" s="20" t="s">
        <v>84</v>
      </c>
      <c r="S70" s="22">
        <f>IF(IF(Tabela224536[[#This Row],[Technology]]="complex",0,1)+IF(Tabela224536[[#This Row],[Process]]="complex",0,1)+IF(Tabela224536[[#This Row],[Know-How]]="complex",0,1)=0,1,IF(Tabela224536[[#This Row],[Technology]]="complex",0,1)+IF(Tabela224536[[#This Row],[Process]]="complex",0,1)+IF(Tabela224536[[#This Row],[Know-How]]="complex",0,1))</f>
        <v>1</v>
      </c>
      <c r="T70" s="20" t="str">
        <f>+IF(Tabela224536[[#This Row],[Score (VT)]]=3,"high",IF(Tabela224536[[#This Row],[Score (VT)]]=2,"Neutral","low"))</f>
        <v>low</v>
      </c>
      <c r="U70" s="55">
        <f>+N70*Tabela224536[[#This Row],[Score (VT)]]</f>
        <v>1</v>
      </c>
      <c r="V70" s="71" t="str">
        <f>+IF(Tabela224536[[#This Row],[Score (TE analisys)]]=9,"Immediate",IF(Tabela224536[[#This Row],[Score (TE analisys)]]=6,"Very High",IF(Tabela224536[[#This Row],[Score (TE analisys)]]=4,"High",IF(Tabela224536[[#This Row],[Score (TE analisys)]]=3,"Low",IF(Tabela224536[[#This Row],[Score (TE analisys)]]=2,"Very Low","Impracticable")))))</f>
        <v>Impracticable</v>
      </c>
      <c r="W70" s="80">
        <f>+Tabela224536[[#This Row],[Score (TE analisys)]]*Tabela224536[[#This Row],[Final score
'[a']x'[b']=c]]</f>
        <v>0.02</v>
      </c>
    </row>
    <row r="71" spans="2:23" ht="18" outlineLevel="1">
      <c r="B71" s="116"/>
      <c r="C71" s="117"/>
      <c r="D71" s="118"/>
      <c r="E71" s="119"/>
      <c r="F71" s="49"/>
      <c r="G71" s="128"/>
      <c r="H71" s="34"/>
      <c r="I71" s="3"/>
      <c r="J71" s="120"/>
      <c r="L71" s="120"/>
      <c r="S71" s="3"/>
      <c r="U71" s="121"/>
      <c r="V71" s="71"/>
      <c r="W71" s="122"/>
    </row>
    <row r="73" spans="2:23" hidden="1"/>
    <row r="74" spans="2:23" hidden="1"/>
    <row r="75" spans="2:23" hidden="1"/>
    <row r="76" spans="2:23" hidden="1">
      <c r="I76" s="34" t="s">
        <v>69</v>
      </c>
      <c r="J76" s="34">
        <v>0</v>
      </c>
      <c r="K76" s="34" t="s">
        <v>74</v>
      </c>
      <c r="L76" s="34">
        <v>2</v>
      </c>
      <c r="P76" s="34" t="s">
        <v>84</v>
      </c>
    </row>
    <row r="77" spans="2:23" hidden="1">
      <c r="I77" s="34" t="s">
        <v>71</v>
      </c>
      <c r="J77" s="34">
        <v>1</v>
      </c>
      <c r="K77" s="34" t="s">
        <v>76</v>
      </c>
      <c r="L77" s="34">
        <v>0</v>
      </c>
      <c r="P77" s="34" t="s">
        <v>82</v>
      </c>
    </row>
    <row r="78" spans="2:23" hidden="1">
      <c r="K78" s="34" t="s">
        <v>78</v>
      </c>
      <c r="L78" s="34">
        <v>1</v>
      </c>
    </row>
    <row r="79" spans="2:23" hidden="1"/>
    <row r="80" spans="2:23" hidden="1"/>
    <row r="81" hidden="1"/>
    <row r="82" hidden="1"/>
    <row r="83" hidden="1"/>
    <row r="84" hidden="1"/>
    <row r="85" hidden="1"/>
    <row r="86" hidden="1"/>
  </sheetData>
  <protectedRanges>
    <protectedRange algorithmName="SHA-512" hashValue="OQMmXx9aYRVqSVnclZuFMMQHIRRMWRK8bLXpqgNSZ/B/oUV7pDfCHo9QSh5tZAG0/lCfo12xNnxFcrGuA25m6w==" saltValue="sx9GuXRWBINjokZ1cIvmJw==" spinCount="100000" sqref="E5" name="Intervalo1"/>
  </protectedRanges>
  <conditionalFormatting sqref="I15 I26">
    <cfRule type="containsText" dxfId="116" priority="745" operator="containsText" text="Valorização energética">
      <formula>NOT(ISERROR(SEARCH("Valorização energética",I15)))</formula>
    </cfRule>
    <cfRule type="containsText" dxfId="115" priority="746" operator="containsText" text="Reciclagem">
      <formula>NOT(ISERROR(SEARCH("Reciclagem",I15)))</formula>
    </cfRule>
    <cfRule type="containsText" dxfId="114" priority="747" operator="containsText" text="Reutilização">
      <formula>NOT(ISERROR(SEARCH("Reutilização",I15)))</formula>
    </cfRule>
    <cfRule type="containsText" dxfId="113" priority="748" operator="containsText" text="Prevenção">
      <formula>NOT(ISERROR(SEARCH("Prevenção",I15)))</formula>
    </cfRule>
  </conditionalFormatting>
  <conditionalFormatting sqref="I43">
    <cfRule type="containsText" dxfId="112" priority="741" operator="containsText" text="Valorização energética">
      <formula>NOT(ISERROR(SEARCH("Valorização energética",I43)))</formula>
    </cfRule>
    <cfRule type="containsText" dxfId="111" priority="742" operator="containsText" text="Reciclagem">
      <formula>NOT(ISERROR(SEARCH("Reciclagem",I43)))</formula>
    </cfRule>
    <cfRule type="containsText" dxfId="110" priority="743" operator="containsText" text="Reutilização">
      <formula>NOT(ISERROR(SEARCH("Reutilização",I43)))</formula>
    </cfRule>
    <cfRule type="containsText" dxfId="109" priority="744" operator="containsText" text="Prevenção">
      <formula>NOT(ISERROR(SEARCH("Prevenção",I43)))</formula>
    </cfRule>
  </conditionalFormatting>
  <conditionalFormatting sqref="I57">
    <cfRule type="containsText" dxfId="108" priority="737" operator="containsText" text="Valorização energética">
      <formula>NOT(ISERROR(SEARCH("Valorização energética",I57)))</formula>
    </cfRule>
    <cfRule type="containsText" dxfId="107" priority="738" operator="containsText" text="Reciclagem">
      <formula>NOT(ISERROR(SEARCH("Reciclagem",I57)))</formula>
    </cfRule>
    <cfRule type="containsText" dxfId="106" priority="739" operator="containsText" text="Reutilização">
      <formula>NOT(ISERROR(SEARCH("Reutilização",I57)))</formula>
    </cfRule>
    <cfRule type="containsText" dxfId="105" priority="740" operator="containsText" text="Prevenção">
      <formula>NOT(ISERROR(SEARCH("Prevenção",I57)))</formula>
    </cfRule>
  </conditionalFormatting>
  <conditionalFormatting sqref="T24 T21 T71 O5:O14 O17:O25 O28:O42 O45:O56 O59:O71">
    <cfRule type="containsText" dxfId="104" priority="704" operator="containsText" text="low">
      <formula>NOT(ISERROR(SEARCH("low",O5)))</formula>
    </cfRule>
    <cfRule type="containsText" dxfId="103" priority="705" operator="containsText" text="high">
      <formula>NOT(ISERROR(SEARCH("high",O5)))</formula>
    </cfRule>
    <cfRule type="containsText" dxfId="102" priority="706" operator="containsText" text="Neutral">
      <formula>NOT(ISERROR(SEARCH("Neutral",O5)))</formula>
    </cfRule>
  </conditionalFormatting>
  <conditionalFormatting sqref="V5 V17:V25 V28:V42 V45:V56 V59:V71">
    <cfRule type="containsText" dxfId="101" priority="548" operator="containsText" text="Immediate">
      <formula>NOT(ISERROR(SEARCH("Immediate",V5)))</formula>
    </cfRule>
    <cfRule type="containsText" dxfId="100" priority="549" operator="containsText" text="Very High">
      <formula>NOT(ISERROR(SEARCH("Very High",V5)))</formula>
    </cfRule>
    <cfRule type="containsText" dxfId="99" priority="550" operator="containsText" text="High">
      <formula>NOT(ISERROR(SEARCH("High",V5)))</formula>
    </cfRule>
    <cfRule type="containsText" dxfId="98" priority="551" operator="containsText" text="Low">
      <formula>NOT(ISERROR(SEARCH("Low",V5)))</formula>
    </cfRule>
    <cfRule type="containsText" dxfId="97" priority="552" operator="containsText" text="Very Low">
      <formula>NOT(ISERROR(SEARCH("Very Low",V5)))</formula>
    </cfRule>
    <cfRule type="containsText" dxfId="96" priority="553" operator="containsText" text="Impracticable">
      <formula>NOT(ISERROR(SEARCH("Impracticable",V5)))</formula>
    </cfRule>
  </conditionalFormatting>
  <conditionalFormatting sqref="T20:T21">
    <cfRule type="containsText" dxfId="95" priority="182" operator="containsText" text="Reduzida">
      <formula>NOT(ISERROR(SEARCH("Reduzida",T20)))</formula>
    </cfRule>
    <cfRule type="containsText" dxfId="94" priority="183" operator="containsText" text="Elevada">
      <formula>NOT(ISERROR(SEARCH("Elevada",T20)))</formula>
    </cfRule>
    <cfRule type="containsText" dxfId="93" priority="184" operator="containsText" text="Neutra">
      <formula>NOT(ISERROR(SEARCH("Neutra",T20)))</formula>
    </cfRule>
  </conditionalFormatting>
  <conditionalFormatting sqref="T17:T25">
    <cfRule type="containsText" dxfId="92" priority="179" operator="containsText" text="low">
      <formula>NOT(ISERROR(SEARCH("low",T17)))</formula>
    </cfRule>
    <cfRule type="containsText" dxfId="91" priority="180" operator="containsText" text="high">
      <formula>NOT(ISERROR(SEARCH("high",T17)))</formula>
    </cfRule>
    <cfRule type="containsText" dxfId="90" priority="181" operator="containsText" text="Neutral">
      <formula>NOT(ISERROR(SEARCH("Neutral",T17)))</formula>
    </cfRule>
  </conditionalFormatting>
  <conditionalFormatting sqref="T18:T19">
    <cfRule type="containsText" dxfId="89" priority="176" operator="containsText" text="Reduzida">
      <formula>NOT(ISERROR(SEARCH("Reduzida",T18)))</formula>
    </cfRule>
    <cfRule type="containsText" dxfId="88" priority="177" operator="containsText" text="Elevada">
      <formula>NOT(ISERROR(SEARCH("Elevada",T18)))</formula>
    </cfRule>
    <cfRule type="containsText" dxfId="87" priority="178" operator="containsText" text="Neutra">
      <formula>NOT(ISERROR(SEARCH("Neutra",T18)))</formula>
    </cfRule>
  </conditionalFormatting>
  <conditionalFormatting sqref="T22">
    <cfRule type="containsText" dxfId="86" priority="173" operator="containsText" text="Reduzida">
      <formula>NOT(ISERROR(SEARCH("Reduzida",T22)))</formula>
    </cfRule>
    <cfRule type="containsText" dxfId="85" priority="174" operator="containsText" text="Elevada">
      <formula>NOT(ISERROR(SEARCH("Elevada",T22)))</formula>
    </cfRule>
    <cfRule type="containsText" dxfId="84" priority="175" operator="containsText" text="Neutra">
      <formula>NOT(ISERROR(SEARCH("Neutra",T22)))</formula>
    </cfRule>
  </conditionalFormatting>
  <conditionalFormatting sqref="T23:T24">
    <cfRule type="containsText" dxfId="83" priority="170" operator="containsText" text="Reduzida">
      <formula>NOT(ISERROR(SEARCH("Reduzida",T23)))</formula>
    </cfRule>
    <cfRule type="containsText" dxfId="82" priority="171" operator="containsText" text="Elevada">
      <formula>NOT(ISERROR(SEARCH("Elevada",T23)))</formula>
    </cfRule>
    <cfRule type="containsText" dxfId="81" priority="172" operator="containsText" text="Neutra">
      <formula>NOT(ISERROR(SEARCH("Neutra",T23)))</formula>
    </cfRule>
  </conditionalFormatting>
  <conditionalFormatting sqref="T19">
    <cfRule type="containsText" dxfId="80" priority="167" operator="containsText" text="Reduzida">
      <formula>NOT(ISERROR(SEARCH("Reduzida",T19)))</formula>
    </cfRule>
    <cfRule type="containsText" dxfId="79" priority="168" operator="containsText" text="Elevada">
      <formula>NOT(ISERROR(SEARCH("Elevada",T19)))</formula>
    </cfRule>
    <cfRule type="containsText" dxfId="78" priority="169" operator="containsText" text="Neutra">
      <formula>NOT(ISERROR(SEARCH("Neutra",T19)))</formula>
    </cfRule>
  </conditionalFormatting>
  <conditionalFormatting sqref="T25">
    <cfRule type="containsText" dxfId="77" priority="164" operator="containsText" text="Reduzida">
      <formula>NOT(ISERROR(SEARCH("Reduzida",T25)))</formula>
    </cfRule>
    <cfRule type="containsText" dxfId="76" priority="165" operator="containsText" text="Elevada">
      <formula>NOT(ISERROR(SEARCH("Elevada",T25)))</formula>
    </cfRule>
    <cfRule type="containsText" dxfId="75" priority="166" operator="containsText" text="Neutra">
      <formula>NOT(ISERROR(SEARCH("Neutra",T25)))</formula>
    </cfRule>
  </conditionalFormatting>
  <conditionalFormatting sqref="I4">
    <cfRule type="containsText" dxfId="74" priority="109" operator="containsText" text="Análise Incongruente">
      <formula>NOT(ISERROR(SEARCH("Análise Incongruente",I4)))</formula>
    </cfRule>
  </conditionalFormatting>
  <conditionalFormatting sqref="I71">
    <cfRule type="containsText" dxfId="73" priority="70" operator="containsText" text="Valorização energética">
      <formula>NOT(ISERROR(SEARCH("Valorização energética",I71)))</formula>
    </cfRule>
    <cfRule type="containsText" dxfId="72" priority="71" operator="containsText" text="Reciclagem">
      <formula>NOT(ISERROR(SEARCH("Reciclagem",I71)))</formula>
    </cfRule>
    <cfRule type="containsText" dxfId="71" priority="72" operator="containsText" text="Reutilização">
      <formula>NOT(ISERROR(SEARCH("Reutilização",I71)))</formula>
    </cfRule>
    <cfRule type="containsText" dxfId="70" priority="73" operator="containsText" text="Prevenção">
      <formula>NOT(ISERROR(SEARCH("Prevenção",I71)))</formula>
    </cfRule>
  </conditionalFormatting>
  <conditionalFormatting sqref="I71">
    <cfRule type="containsText" dxfId="69" priority="69" operator="containsText" text="Erro de Análise">
      <formula>NOT(ISERROR(SEARCH("Erro de Análise",I71)))</formula>
    </cfRule>
  </conditionalFormatting>
  <conditionalFormatting sqref="I59:I70">
    <cfRule type="containsText" dxfId="68" priority="40" operator="containsText" text="Energy Recovery">
      <formula>NOT(ISERROR(SEARCH("Energy Recovery",I59)))</formula>
    </cfRule>
    <cfRule type="containsText" dxfId="67" priority="41" operator="containsText" text="Recycling">
      <formula>NOT(ISERROR(SEARCH("Recycling",I59)))</formula>
    </cfRule>
    <cfRule type="containsText" dxfId="66" priority="42" operator="containsText" text="Reuse">
      <formula>NOT(ISERROR(SEARCH("Reuse",I59)))</formula>
    </cfRule>
    <cfRule type="containsText" dxfId="65" priority="43" operator="containsText" text="Prevention">
      <formula>NOT(ISERROR(SEARCH("Prevention",I59)))</formula>
    </cfRule>
  </conditionalFormatting>
  <conditionalFormatting sqref="I59:I70">
    <cfRule type="containsText" dxfId="64" priority="39" operator="containsText" text="Analysis Error">
      <formula>NOT(ISERROR(SEARCH("Analysis Error",I59)))</formula>
    </cfRule>
  </conditionalFormatting>
  <conditionalFormatting sqref="I45:I56">
    <cfRule type="containsText" dxfId="63" priority="35" operator="containsText" text="Energy Recovery">
      <formula>NOT(ISERROR(SEARCH("Energy Recovery",I45)))</formula>
    </cfRule>
    <cfRule type="containsText" dxfId="62" priority="36" operator="containsText" text="Recycling">
      <formula>NOT(ISERROR(SEARCH("Recycling",I45)))</formula>
    </cfRule>
    <cfRule type="containsText" dxfId="61" priority="37" operator="containsText" text="Reuse">
      <formula>NOT(ISERROR(SEARCH("Reuse",I45)))</formula>
    </cfRule>
    <cfRule type="containsText" dxfId="60" priority="38" operator="containsText" text="Prevention">
      <formula>NOT(ISERROR(SEARCH("Prevention",I45)))</formula>
    </cfRule>
  </conditionalFormatting>
  <conditionalFormatting sqref="I45:I56">
    <cfRule type="containsText" dxfId="59" priority="34" operator="containsText" text="Analysis Error">
      <formula>NOT(ISERROR(SEARCH("Analysis Error",I45)))</formula>
    </cfRule>
  </conditionalFormatting>
  <conditionalFormatting sqref="I28:I42">
    <cfRule type="containsText" dxfId="58" priority="30" operator="containsText" text="Energy Recovery">
      <formula>NOT(ISERROR(SEARCH("Energy Recovery",I28)))</formula>
    </cfRule>
    <cfRule type="containsText" dxfId="57" priority="31" operator="containsText" text="Recycling">
      <formula>NOT(ISERROR(SEARCH("Recycling",I28)))</formula>
    </cfRule>
    <cfRule type="containsText" dxfId="56" priority="32" operator="containsText" text="Reuse">
      <formula>NOT(ISERROR(SEARCH("Reuse",I28)))</formula>
    </cfRule>
    <cfRule type="containsText" dxfId="55" priority="33" operator="containsText" text="Prevention">
      <formula>NOT(ISERROR(SEARCH("Prevention",I28)))</formula>
    </cfRule>
  </conditionalFormatting>
  <conditionalFormatting sqref="I28:I42">
    <cfRule type="containsText" dxfId="54" priority="29" operator="containsText" text="Analysis Error">
      <formula>NOT(ISERROR(SEARCH("Analysis Error",I28)))</formula>
    </cfRule>
  </conditionalFormatting>
  <conditionalFormatting sqref="I17:I25">
    <cfRule type="containsText" dxfId="53" priority="25" operator="containsText" text="Energy Recovery">
      <formula>NOT(ISERROR(SEARCH("Energy Recovery",I17)))</formula>
    </cfRule>
    <cfRule type="containsText" dxfId="52" priority="26" operator="containsText" text="Recycling">
      <formula>NOT(ISERROR(SEARCH("Recycling",I17)))</formula>
    </cfRule>
    <cfRule type="containsText" dxfId="51" priority="27" operator="containsText" text="Reuse">
      <formula>NOT(ISERROR(SEARCH("Reuse",I17)))</formula>
    </cfRule>
    <cfRule type="containsText" dxfId="50" priority="28" operator="containsText" text="Prevention">
      <formula>NOT(ISERROR(SEARCH("Prevention",I17)))</formula>
    </cfRule>
  </conditionalFormatting>
  <conditionalFormatting sqref="I17:I25">
    <cfRule type="containsText" dxfId="49" priority="24" operator="containsText" text="Analysis Error">
      <formula>NOT(ISERROR(SEARCH("Analysis Error",I17)))</formula>
    </cfRule>
  </conditionalFormatting>
  <conditionalFormatting sqref="I5:I14">
    <cfRule type="containsText" dxfId="48" priority="20" operator="containsText" text="Energy Recovery">
      <formula>NOT(ISERROR(SEARCH("Energy Recovery",I5)))</formula>
    </cfRule>
    <cfRule type="containsText" dxfId="47" priority="21" operator="containsText" text="Recycling">
      <formula>NOT(ISERROR(SEARCH("Recycling",I5)))</formula>
    </cfRule>
    <cfRule type="containsText" dxfId="46" priority="22" operator="containsText" text="Reuse">
      <formula>NOT(ISERROR(SEARCH("Reuse",I5)))</formula>
    </cfRule>
    <cfRule type="containsText" dxfId="45" priority="23" operator="containsText" text="Prevention">
      <formula>NOT(ISERROR(SEARCH("Prevention",I5)))</formula>
    </cfRule>
  </conditionalFormatting>
  <conditionalFormatting sqref="I5:I14">
    <cfRule type="containsText" dxfId="44" priority="19" operator="containsText" text="Analysis Error">
      <formula>NOT(ISERROR(SEARCH("Analysis Error",I5)))</formula>
    </cfRule>
  </conditionalFormatting>
  <conditionalFormatting sqref="T5:T14">
    <cfRule type="containsText" dxfId="43" priority="16" operator="containsText" text="low">
      <formula>NOT(ISERROR(SEARCH("low",T5)))</formula>
    </cfRule>
    <cfRule type="containsText" dxfId="42" priority="17" operator="containsText" text="high">
      <formula>NOT(ISERROR(SEARCH("high",T5)))</formula>
    </cfRule>
    <cfRule type="containsText" dxfId="41" priority="18" operator="containsText" text="Neutral">
      <formula>NOT(ISERROR(SEARCH("Neutral",T5)))</formula>
    </cfRule>
  </conditionalFormatting>
  <conditionalFormatting sqref="T28:T42">
    <cfRule type="containsText" dxfId="40" priority="13" operator="containsText" text="low">
      <formula>NOT(ISERROR(SEARCH("low",T28)))</formula>
    </cfRule>
    <cfRule type="containsText" dxfId="39" priority="14" operator="containsText" text="high">
      <formula>NOT(ISERROR(SEARCH("high",T28)))</formula>
    </cfRule>
    <cfRule type="containsText" dxfId="38" priority="15" operator="containsText" text="Neutral">
      <formula>NOT(ISERROR(SEARCH("Neutral",T28)))</formula>
    </cfRule>
  </conditionalFormatting>
  <conditionalFormatting sqref="T45:T56">
    <cfRule type="containsText" dxfId="37" priority="10" operator="containsText" text="low">
      <formula>NOT(ISERROR(SEARCH("low",T45)))</formula>
    </cfRule>
    <cfRule type="containsText" dxfId="36" priority="11" operator="containsText" text="high">
      <formula>NOT(ISERROR(SEARCH("high",T45)))</formula>
    </cfRule>
    <cfRule type="containsText" dxfId="35" priority="12" operator="containsText" text="Neutral">
      <formula>NOT(ISERROR(SEARCH("Neutral",T45)))</formula>
    </cfRule>
  </conditionalFormatting>
  <conditionalFormatting sqref="T59:T70">
    <cfRule type="containsText" dxfId="34" priority="7" operator="containsText" text="low">
      <formula>NOT(ISERROR(SEARCH("low",T59)))</formula>
    </cfRule>
    <cfRule type="containsText" dxfId="33" priority="8" operator="containsText" text="high">
      <formula>NOT(ISERROR(SEARCH("high",T59)))</formula>
    </cfRule>
    <cfRule type="containsText" dxfId="32" priority="9" operator="containsText" text="Neutral">
      <formula>NOT(ISERROR(SEARCH("Neutral",T59)))</formula>
    </cfRule>
  </conditionalFormatting>
  <conditionalFormatting sqref="V6:V14">
    <cfRule type="containsText" dxfId="31" priority="1" operator="containsText" text="Immediate">
      <formula>NOT(ISERROR(SEARCH("Immediate",V6)))</formula>
    </cfRule>
    <cfRule type="containsText" dxfId="30" priority="2" operator="containsText" text="Very High">
      <formula>NOT(ISERROR(SEARCH("Very High",V6)))</formula>
    </cfRule>
    <cfRule type="containsText" dxfId="29" priority="3" operator="containsText" text="High">
      <formula>NOT(ISERROR(SEARCH("High",V6)))</formula>
    </cfRule>
    <cfRule type="containsText" dxfId="28" priority="4" operator="containsText" text="Low">
      <formula>NOT(ISERROR(SEARCH("Low",V6)))</formula>
    </cfRule>
    <cfRule type="containsText" dxfId="27" priority="5" operator="containsText" text="Very Low">
      <formula>NOT(ISERROR(SEARCH("Very Low",V6)))</formula>
    </cfRule>
    <cfRule type="containsText" dxfId="26" priority="6" operator="containsText" text="Impracticable">
      <formula>NOT(ISERROR(SEARCH("Impracticable",V6)))</formula>
    </cfRule>
  </conditionalFormatting>
  <dataValidations count="3">
    <dataValidation type="list" allowBlank="1" showInputMessage="1" showErrorMessage="1" sqref="K43:L43 L17:L25 L28:L42 L5:L14 K15:L15 K57:L57 K26:L26 L45:L56 L59:L71" xr:uid="{114AB683-7A56-4E52-866E-FF7E5698DD32}">
      <formula1>$K$76:$K$78</formula1>
    </dataValidation>
    <dataValidation type="list" allowBlank="1" showInputMessage="1" showErrorMessage="1" sqref="J5:J15 J28:J43 J17:J26 J45:J57 J59:J71" xr:uid="{B28AD963-B2E6-45D6-B2C0-17C0EF2A4524}">
      <formula1>$I$76:$I$77</formula1>
    </dataValidation>
    <dataValidation type="list" allowBlank="1" showInputMessage="1" showErrorMessage="1" sqref="P5:R71" xr:uid="{F55EBF4A-2BC8-4B63-88E7-6991D6076875}">
      <formula1>$P$76:$P$77</formula1>
    </dataValidation>
  </dataValidations>
  <pageMargins left="0.7" right="0.7" top="0.75" bottom="0.75" header="0.3" footer="0.3"/>
  <pageSetup paperSize="9" scale="63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173187-F4AA-40D8-A1A9-6C7F5066361C}">
          <x14:formula1>
            <xm:f>Manual!$A$38:$A$44</xm:f>
          </x14:formula1>
          <xm:sqref>D5:D71</xm:sqref>
        </x14:dataValidation>
        <x14:dataValidation type="list" allowBlank="1" showInputMessage="1" showErrorMessage="1" xr:uid="{43DB6651-B064-416C-B590-0570A24C67AE}">
          <x14:formula1>
            <xm:f>Manual!$A$51:$A$56</xm:f>
          </x14:formula1>
          <xm:sqref>F5:F71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05121AABC61647A72533F640C66EE4" ma:contentTypeVersion="" ma:contentTypeDescription="Criar um novo documento." ma:contentTypeScope="" ma:versionID="de41ae1948f0ba9745b7b64d4c5c57aa">
  <xsd:schema xmlns:xsd="http://www.w3.org/2001/XMLSchema" xmlns:xs="http://www.w3.org/2001/XMLSchema" xmlns:p="http://schemas.microsoft.com/office/2006/metadata/properties" xmlns:ns2="93e07d1a-46c8-45d0-bef4-55300ad0ea2e" xmlns:ns3="2a231d42-e270-4348-8fe6-3937672c1762" xmlns:ns4="4769ab02-5101-41a6-87d1-44b4719a45eb" xmlns:ns5="e0672e36-9617-4d02-9c7a-3217c26bc766" targetNamespace="http://schemas.microsoft.com/office/2006/metadata/properties" ma:root="true" ma:fieldsID="280a38460dd447c1e285be4f5e9d37ae" ns2:_="" ns3:_="" ns4:_="" ns5:_="">
    <xsd:import namespace="93e07d1a-46c8-45d0-bef4-55300ad0ea2e"/>
    <xsd:import namespace="2a231d42-e270-4348-8fe6-3937672c1762"/>
    <xsd:import namespace="4769ab02-5101-41a6-87d1-44b4719a45eb"/>
    <xsd:import namespace="e0672e36-9617-4d02-9c7a-3217c26bc766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OCR" minOccurs="0"/>
                <xsd:element ref="ns5:MediaServiceLocation" minOccurs="0"/>
                <xsd:element ref="ns5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07d1a-46c8-45d0-bef4-55300ad0ea2e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Escolha Tipo de Documento" ma:format="Dropdown" ma:internalName="Tipo_x0020_de_x0020_Documento">
      <xsd:simpleType>
        <xsd:union memberTypes="dms:Text">
          <xsd:simpleType>
            <xsd:restriction base="dms:Choice">
              <xsd:enumeration value="Escolha Tipo de Documento"/>
              <xsd:enumeration value="Análises/ Estudos"/>
              <xsd:enumeration value="Balancete"/>
              <xsd:enumeration value="Candidaturas"/>
              <xsd:enumeration value="Contratos/ Protocolos"/>
              <xsd:enumeration value="CVs"/>
              <xsd:enumeration value="Divulgação"/>
              <xsd:enumeration value="Documentos Técnicos"/>
              <xsd:enumeration value="Inquéritos"/>
              <xsd:enumeration value="Investigação"/>
              <xsd:enumeration value="Links"/>
              <xsd:enumeration value="Orçamentos/ Faturas"/>
              <xsd:enumeration value="Pesquisa bibliográfica"/>
              <xsd:enumeration value="Processo de Gestão de Estudos /Projetos"/>
              <xsd:enumeration value="Relatórios"/>
              <xsd:enumeration value="Reuniões/ Atas"/>
            </xsd:restriction>
          </xsd:simpleType>
        </xsd:union>
      </xsd:simpleType>
    </xsd:element>
    <xsd:element name="TaxCatchAll" ma:index="23" nillable="true" ma:displayName="Taxonomy Catch All Column" ma:hidden="true" ma:list="{d73181ce-801e-4919-8aac-11a41fa133a3}" ma:internalName="TaxCatchAll" ma:showField="CatchAllData" ma:web="93e07d1a-46c8-45d0-bef4-55300ad0ea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31d42-e270-4348-8fe6-3937672c1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9ab02-5101-41a6-87d1-44b4719a4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72e36-9617-4d02-9c7a-3217c26bc766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m" ma:readOnly="false" ma:fieldId="{5cf76f15-5ced-4ddc-b409-7134ff3c332f}" ma:taxonomyMulti="true" ma:sspId="abd11378-4510-4286-8cc0-f0f5cd1b4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93e07d1a-46c8-45d0-bef4-55300ad0ea2e">Escolha Tipo de Documento</Tipo_x0020_de_x0020_Documento>
    <lcf76f155ced4ddcb4097134ff3c332f xmlns="e0672e36-9617-4d02-9c7a-3217c26bc766">
      <Terms xmlns="http://schemas.microsoft.com/office/infopath/2007/PartnerControls"/>
    </lcf76f155ced4ddcb4097134ff3c332f>
    <TaxCatchAll xmlns="93e07d1a-46c8-45d0-bef4-55300ad0ea2e" xsi:nil="true"/>
  </documentManagement>
</p:properties>
</file>

<file path=customXml/itemProps1.xml><?xml version="1.0" encoding="utf-8"?>
<ds:datastoreItem xmlns:ds="http://schemas.openxmlformats.org/officeDocument/2006/customXml" ds:itemID="{29B8EF68-243E-4F92-9D2F-150DE2B15C30}"/>
</file>

<file path=customXml/itemProps2.xml><?xml version="1.0" encoding="utf-8"?>
<ds:datastoreItem xmlns:ds="http://schemas.openxmlformats.org/officeDocument/2006/customXml" ds:itemID="{EA8D0BE1-D9D7-423C-8AB6-252ABCA7B04D}"/>
</file>

<file path=customXml/itemProps3.xml><?xml version="1.0" encoding="utf-8"?>
<ds:datastoreItem xmlns:ds="http://schemas.openxmlformats.org/officeDocument/2006/customXml" ds:itemID="{8097F324-EC67-4DEC-B828-C06C6265F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Freitas</cp:lastModifiedBy>
  <cp:revision/>
  <dcterms:created xsi:type="dcterms:W3CDTF">2015-06-05T18:17:20Z</dcterms:created>
  <dcterms:modified xsi:type="dcterms:W3CDTF">2022-10-04T08:26:05Z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0x0101003905121AABC61647A72533F640C66EE4</vt:lpwstr>
  </property>
  <property fmtid="{D5CDD505-2E9C-101B-9397-08002B2CF9AE}" pid="3" name="MediaServiceImageTags">
    <vt:lpwstr/>
  </property>
</Properties>
</file>